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Общая\Прайс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Лист1!$A$1:$L$602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8" i="1" l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324" i="1"/>
  <c r="K325" i="1"/>
  <c r="K330" i="1"/>
  <c r="K334" i="1"/>
  <c r="K338" i="1"/>
  <c r="K341" i="1"/>
  <c r="K346" i="1"/>
  <c r="K351" i="1"/>
  <c r="K355" i="1"/>
  <c r="K264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95" i="1"/>
  <c r="K311" i="1"/>
  <c r="L598" i="1" l="1"/>
  <c r="I26" i="1" l="1"/>
  <c r="K26" i="1" s="1"/>
  <c r="M25" i="1"/>
  <c r="L25" i="1"/>
  <c r="I25" i="1"/>
  <c r="K25" i="1" s="1"/>
  <c r="M106" i="1" l="1"/>
  <c r="L106" i="1"/>
  <c r="I106" i="1"/>
  <c r="K106" i="1" s="1"/>
  <c r="M105" i="1"/>
  <c r="L105" i="1"/>
  <c r="I105" i="1"/>
  <c r="K105" i="1" s="1"/>
  <c r="M569" i="1" l="1"/>
  <c r="L569" i="1"/>
  <c r="I569" i="1"/>
  <c r="M567" i="1"/>
  <c r="L567" i="1"/>
  <c r="I567" i="1"/>
  <c r="I312" i="1" l="1"/>
  <c r="K312" i="1" s="1"/>
  <c r="M312" i="1"/>
  <c r="L312" i="1"/>
  <c r="I309" i="1"/>
  <c r="K309" i="1" s="1"/>
  <c r="M309" i="1"/>
  <c r="L309" i="1"/>
  <c r="I306" i="1"/>
  <c r="K306" i="1" s="1"/>
  <c r="M306" i="1"/>
  <c r="L306" i="1"/>
  <c r="I303" i="1"/>
  <c r="K303" i="1" s="1"/>
  <c r="M303" i="1"/>
  <c r="L303" i="1"/>
  <c r="I300" i="1"/>
  <c r="K300" i="1" s="1"/>
  <c r="M300" i="1"/>
  <c r="L300" i="1"/>
  <c r="I297" i="1"/>
  <c r="K297" i="1" s="1"/>
  <c r="M297" i="1"/>
  <c r="L297" i="1"/>
  <c r="I294" i="1"/>
  <c r="K294" i="1" s="1"/>
  <c r="M294" i="1"/>
  <c r="L294" i="1"/>
  <c r="I291" i="1"/>
  <c r="K291" i="1" s="1"/>
  <c r="M291" i="1"/>
  <c r="L291" i="1"/>
  <c r="I288" i="1"/>
  <c r="K288" i="1" s="1"/>
  <c r="I284" i="1"/>
  <c r="K284" i="1" s="1"/>
  <c r="M284" i="1"/>
  <c r="L284" i="1"/>
  <c r="I265" i="1"/>
  <c r="K265" i="1" s="1"/>
  <c r="M265" i="1"/>
  <c r="L265" i="1"/>
  <c r="I262" i="1"/>
  <c r="K262" i="1" s="1"/>
  <c r="M262" i="1"/>
  <c r="L262" i="1"/>
  <c r="I281" i="1"/>
  <c r="K281" i="1" s="1"/>
  <c r="M281" i="1"/>
  <c r="L281" i="1"/>
  <c r="M582" i="1" l="1"/>
  <c r="L582" i="1"/>
  <c r="I582" i="1"/>
  <c r="I581" i="1"/>
  <c r="M580" i="1"/>
  <c r="L580" i="1"/>
  <c r="I580" i="1"/>
  <c r="M579" i="1"/>
  <c r="L579" i="1"/>
  <c r="I579" i="1"/>
  <c r="I578" i="1"/>
  <c r="M577" i="1"/>
  <c r="L577" i="1"/>
  <c r="I577" i="1"/>
  <c r="I576" i="1"/>
  <c r="M576" i="1"/>
  <c r="L576" i="1"/>
  <c r="I574" i="1"/>
  <c r="M573" i="1"/>
  <c r="L573" i="1"/>
  <c r="I573" i="1"/>
  <c r="M572" i="1"/>
  <c r="L572" i="1"/>
  <c r="I572" i="1"/>
  <c r="M571" i="1"/>
  <c r="L571" i="1"/>
  <c r="I571" i="1"/>
  <c r="M570" i="1"/>
  <c r="L570" i="1"/>
  <c r="I570" i="1"/>
  <c r="I408" i="1" l="1"/>
  <c r="I598" i="1" l="1"/>
  <c r="K598" i="1" s="1"/>
  <c r="I124" i="1" l="1"/>
  <c r="K124" i="1" s="1"/>
  <c r="I123" i="1"/>
  <c r="K123" i="1" s="1"/>
  <c r="I122" i="1"/>
  <c r="K122" i="1" s="1"/>
  <c r="I121" i="1"/>
  <c r="K121" i="1" s="1"/>
  <c r="M26" i="1" l="1"/>
  <c r="L26" i="1"/>
  <c r="I86" i="1" l="1"/>
  <c r="I8" i="1" l="1"/>
  <c r="I9" i="1"/>
  <c r="I10" i="1"/>
  <c r="I11" i="1"/>
  <c r="I12" i="1"/>
  <c r="I13" i="1"/>
  <c r="I14" i="1"/>
  <c r="I15" i="1"/>
  <c r="I16" i="1"/>
  <c r="I17" i="1"/>
  <c r="I595" i="1" l="1"/>
  <c r="L595" i="1"/>
  <c r="M131" i="1"/>
  <c r="M130" i="1"/>
  <c r="L129" i="1"/>
  <c r="M129" i="1"/>
  <c r="I132" i="1"/>
  <c r="K132" i="1" s="1"/>
  <c r="I131" i="1"/>
  <c r="K131" i="1" s="1"/>
  <c r="I130" i="1"/>
  <c r="K130" i="1" s="1"/>
  <c r="I129" i="1"/>
  <c r="K129" i="1" s="1"/>
  <c r="M141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152" i="1"/>
  <c r="K152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289" i="1"/>
  <c r="K289" i="1" s="1"/>
  <c r="I287" i="1"/>
  <c r="K287" i="1" s="1"/>
  <c r="I354" i="1" l="1"/>
  <c r="K354" i="1" s="1"/>
  <c r="I350" i="1"/>
  <c r="K350" i="1" s="1"/>
  <c r="I348" i="1"/>
  <c r="K348" i="1" s="1"/>
  <c r="I346" i="1"/>
  <c r="I344" i="1"/>
  <c r="K344" i="1" s="1"/>
  <c r="I340" i="1"/>
  <c r="K340" i="1" s="1"/>
  <c r="I337" i="1"/>
  <c r="K337" i="1" s="1"/>
  <c r="I333" i="1"/>
  <c r="K333" i="1" s="1"/>
  <c r="I329" i="1"/>
  <c r="K329" i="1" s="1"/>
  <c r="I323" i="1"/>
  <c r="K323" i="1" s="1"/>
  <c r="I320" i="1"/>
  <c r="K320" i="1" s="1"/>
  <c r="I315" i="1"/>
  <c r="K315" i="1" l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4" i="1"/>
  <c r="K394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M528" i="1" l="1"/>
  <c r="L528" i="1"/>
  <c r="I528" i="1"/>
  <c r="M527" i="1"/>
  <c r="L527" i="1"/>
  <c r="I527" i="1"/>
  <c r="M526" i="1"/>
  <c r="L526" i="1"/>
  <c r="I526" i="1"/>
  <c r="M525" i="1"/>
  <c r="L525" i="1"/>
  <c r="I525" i="1"/>
  <c r="I429" i="1"/>
  <c r="I428" i="1"/>
  <c r="I427" i="1"/>
  <c r="I426" i="1"/>
  <c r="I115" i="1" l="1"/>
  <c r="K115" i="1" s="1"/>
  <c r="I55" i="1"/>
  <c r="K55" i="1" s="1"/>
  <c r="M54" i="1"/>
  <c r="L53" i="1"/>
  <c r="L51" i="1"/>
  <c r="I50" i="1"/>
  <c r="K50" i="1" s="1"/>
  <c r="L49" i="1"/>
  <c r="L48" i="1"/>
  <c r="L44" i="1"/>
  <c r="L43" i="1"/>
  <c r="M40" i="1"/>
  <c r="I39" i="1"/>
  <c r="K39" i="1" s="1"/>
  <c r="M38" i="1"/>
  <c r="I37" i="1"/>
  <c r="K37" i="1" s="1"/>
  <c r="I36" i="1"/>
  <c r="K36" i="1" s="1"/>
  <c r="M30" i="1"/>
  <c r="M602" i="1"/>
  <c r="L602" i="1"/>
  <c r="I602" i="1"/>
  <c r="K602" i="1" s="1"/>
  <c r="M601" i="1"/>
  <c r="L601" i="1"/>
  <c r="I601" i="1"/>
  <c r="K601" i="1" s="1"/>
  <c r="M600" i="1"/>
  <c r="L600" i="1"/>
  <c r="I600" i="1"/>
  <c r="K600" i="1" s="1"/>
  <c r="M599" i="1"/>
  <c r="L599" i="1"/>
  <c r="I599" i="1"/>
  <c r="K599" i="1" s="1"/>
  <c r="M597" i="1"/>
  <c r="L597" i="1"/>
  <c r="I597" i="1"/>
  <c r="K597" i="1" s="1"/>
  <c r="M596" i="1"/>
  <c r="L596" i="1"/>
  <c r="I596" i="1"/>
  <c r="K596" i="1" s="1"/>
  <c r="M594" i="1"/>
  <c r="L594" i="1"/>
  <c r="I594" i="1"/>
  <c r="M593" i="1"/>
  <c r="L593" i="1"/>
  <c r="I593" i="1"/>
  <c r="M592" i="1"/>
  <c r="L592" i="1"/>
  <c r="I592" i="1"/>
  <c r="M591" i="1"/>
  <c r="L591" i="1"/>
  <c r="I591" i="1"/>
  <c r="M589" i="1"/>
  <c r="L589" i="1"/>
  <c r="I589" i="1"/>
  <c r="K589" i="1" s="1"/>
  <c r="M588" i="1"/>
  <c r="L588" i="1"/>
  <c r="I588" i="1"/>
  <c r="K588" i="1" s="1"/>
  <c r="M587" i="1"/>
  <c r="L587" i="1"/>
  <c r="I587" i="1"/>
  <c r="K587" i="1" s="1"/>
  <c r="M586" i="1"/>
  <c r="L586" i="1"/>
  <c r="I586" i="1"/>
  <c r="K586" i="1" s="1"/>
  <c r="M585" i="1"/>
  <c r="L585" i="1"/>
  <c r="I585" i="1"/>
  <c r="K585" i="1" s="1"/>
  <c r="M584" i="1"/>
  <c r="L584" i="1"/>
  <c r="M581" i="1"/>
  <c r="L581" i="1"/>
  <c r="M578" i="1"/>
  <c r="L578" i="1"/>
  <c r="M575" i="1"/>
  <c r="L575" i="1"/>
  <c r="I575" i="1"/>
  <c r="M574" i="1"/>
  <c r="L574" i="1"/>
  <c r="I568" i="1"/>
  <c r="M565" i="1"/>
  <c r="L565" i="1"/>
  <c r="I565" i="1"/>
  <c r="M564" i="1"/>
  <c r="L564" i="1"/>
  <c r="I564" i="1"/>
  <c r="M563" i="1"/>
  <c r="L563" i="1"/>
  <c r="I563" i="1"/>
  <c r="M562" i="1"/>
  <c r="L562" i="1"/>
  <c r="I562" i="1"/>
  <c r="M561" i="1"/>
  <c r="L561" i="1"/>
  <c r="I561" i="1"/>
  <c r="M560" i="1"/>
  <c r="L560" i="1"/>
  <c r="I560" i="1"/>
  <c r="M559" i="1"/>
  <c r="L559" i="1"/>
  <c r="I559" i="1"/>
  <c r="M558" i="1"/>
  <c r="L558" i="1"/>
  <c r="I558" i="1"/>
  <c r="M557" i="1"/>
  <c r="L557" i="1"/>
  <c r="I557" i="1"/>
  <c r="M556" i="1"/>
  <c r="L556" i="1"/>
  <c r="I556" i="1"/>
  <c r="M555" i="1"/>
  <c r="L555" i="1"/>
  <c r="I555" i="1"/>
  <c r="M554" i="1"/>
  <c r="L554" i="1"/>
  <c r="I554" i="1"/>
  <c r="M553" i="1"/>
  <c r="L553" i="1"/>
  <c r="I553" i="1"/>
  <c r="M552" i="1"/>
  <c r="L552" i="1"/>
  <c r="I552" i="1"/>
  <c r="M551" i="1"/>
  <c r="L551" i="1"/>
  <c r="I551" i="1"/>
  <c r="M550" i="1"/>
  <c r="L550" i="1"/>
  <c r="I550" i="1"/>
  <c r="M549" i="1"/>
  <c r="L549" i="1"/>
  <c r="I549" i="1"/>
  <c r="M548" i="1"/>
  <c r="L548" i="1"/>
  <c r="I548" i="1"/>
  <c r="M547" i="1"/>
  <c r="L547" i="1"/>
  <c r="I547" i="1"/>
  <c r="M546" i="1"/>
  <c r="L546" i="1"/>
  <c r="I546" i="1"/>
  <c r="M545" i="1"/>
  <c r="L545" i="1"/>
  <c r="I545" i="1"/>
  <c r="M544" i="1"/>
  <c r="L544" i="1"/>
  <c r="I544" i="1"/>
  <c r="M543" i="1"/>
  <c r="L543" i="1"/>
  <c r="I543" i="1"/>
  <c r="M542" i="1"/>
  <c r="L542" i="1"/>
  <c r="I542" i="1"/>
  <c r="M541" i="1"/>
  <c r="L541" i="1"/>
  <c r="I541" i="1"/>
  <c r="M540" i="1"/>
  <c r="L540" i="1"/>
  <c r="I540" i="1"/>
  <c r="M539" i="1"/>
  <c r="L539" i="1"/>
  <c r="I539" i="1"/>
  <c r="M538" i="1"/>
  <c r="L538" i="1"/>
  <c r="I538" i="1"/>
  <c r="M537" i="1"/>
  <c r="L537" i="1"/>
  <c r="I537" i="1"/>
  <c r="M536" i="1"/>
  <c r="L536" i="1"/>
  <c r="I536" i="1"/>
  <c r="M535" i="1"/>
  <c r="L535" i="1"/>
  <c r="I535" i="1"/>
  <c r="M534" i="1"/>
  <c r="L534" i="1"/>
  <c r="I534" i="1"/>
  <c r="M533" i="1"/>
  <c r="L533" i="1"/>
  <c r="I533" i="1"/>
  <c r="M532" i="1"/>
  <c r="L532" i="1"/>
  <c r="I532" i="1"/>
  <c r="M531" i="1"/>
  <c r="L531" i="1"/>
  <c r="I531" i="1"/>
  <c r="M530" i="1"/>
  <c r="L530" i="1"/>
  <c r="I530" i="1"/>
  <c r="M529" i="1"/>
  <c r="L529" i="1"/>
  <c r="I529" i="1"/>
  <c r="M524" i="1"/>
  <c r="L524" i="1"/>
  <c r="I524" i="1"/>
  <c r="M523" i="1"/>
  <c r="L523" i="1"/>
  <c r="I523" i="1"/>
  <c r="M522" i="1"/>
  <c r="L522" i="1"/>
  <c r="I522" i="1"/>
  <c r="M521" i="1"/>
  <c r="L521" i="1"/>
  <c r="I521" i="1"/>
  <c r="M520" i="1"/>
  <c r="L520" i="1"/>
  <c r="I520" i="1"/>
  <c r="M519" i="1"/>
  <c r="L519" i="1"/>
  <c r="I519" i="1"/>
  <c r="M518" i="1"/>
  <c r="L518" i="1"/>
  <c r="I518" i="1"/>
  <c r="M517" i="1"/>
  <c r="L517" i="1"/>
  <c r="I517" i="1"/>
  <c r="M516" i="1"/>
  <c r="L516" i="1"/>
  <c r="I516" i="1"/>
  <c r="M515" i="1"/>
  <c r="L515" i="1"/>
  <c r="I515" i="1"/>
  <c r="M514" i="1"/>
  <c r="L514" i="1"/>
  <c r="I514" i="1"/>
  <c r="M513" i="1"/>
  <c r="L513" i="1"/>
  <c r="I513" i="1"/>
  <c r="M512" i="1"/>
  <c r="L512" i="1"/>
  <c r="I512" i="1"/>
  <c r="M511" i="1"/>
  <c r="L511" i="1"/>
  <c r="I511" i="1"/>
  <c r="M510" i="1"/>
  <c r="L510" i="1"/>
  <c r="I510" i="1"/>
  <c r="M509" i="1"/>
  <c r="L509" i="1"/>
  <c r="I509" i="1"/>
  <c r="M508" i="1"/>
  <c r="L508" i="1"/>
  <c r="I508" i="1"/>
  <c r="M507" i="1"/>
  <c r="L507" i="1"/>
  <c r="I507" i="1"/>
  <c r="M506" i="1"/>
  <c r="L506" i="1"/>
  <c r="I506" i="1"/>
  <c r="M505" i="1"/>
  <c r="L505" i="1"/>
  <c r="I505" i="1"/>
  <c r="M504" i="1"/>
  <c r="L504" i="1"/>
  <c r="I504" i="1"/>
  <c r="M503" i="1"/>
  <c r="L503" i="1"/>
  <c r="I503" i="1"/>
  <c r="M502" i="1"/>
  <c r="L502" i="1"/>
  <c r="I502" i="1"/>
  <c r="M501" i="1"/>
  <c r="L501" i="1"/>
  <c r="I501" i="1"/>
  <c r="M500" i="1"/>
  <c r="L500" i="1"/>
  <c r="I500" i="1"/>
  <c r="M499" i="1"/>
  <c r="L499" i="1"/>
  <c r="I499" i="1"/>
  <c r="M498" i="1"/>
  <c r="L498" i="1"/>
  <c r="I498" i="1"/>
  <c r="M497" i="1"/>
  <c r="L497" i="1"/>
  <c r="I497" i="1"/>
  <c r="M496" i="1"/>
  <c r="L496" i="1"/>
  <c r="I496" i="1"/>
  <c r="M495" i="1"/>
  <c r="L495" i="1"/>
  <c r="I495" i="1"/>
  <c r="M494" i="1"/>
  <c r="L494" i="1"/>
  <c r="I494" i="1"/>
  <c r="M493" i="1"/>
  <c r="L493" i="1"/>
  <c r="I493" i="1"/>
  <c r="M492" i="1"/>
  <c r="L492" i="1"/>
  <c r="I492" i="1"/>
  <c r="M491" i="1"/>
  <c r="L491" i="1"/>
  <c r="I491" i="1"/>
  <c r="M490" i="1"/>
  <c r="L490" i="1"/>
  <c r="I490" i="1"/>
  <c r="M489" i="1"/>
  <c r="L489" i="1"/>
  <c r="I489" i="1"/>
  <c r="M488" i="1"/>
  <c r="L488" i="1"/>
  <c r="I488" i="1"/>
  <c r="M487" i="1"/>
  <c r="L487" i="1"/>
  <c r="I487" i="1"/>
  <c r="M486" i="1"/>
  <c r="L486" i="1"/>
  <c r="I486" i="1"/>
  <c r="M485" i="1"/>
  <c r="L485" i="1"/>
  <c r="I485" i="1"/>
  <c r="M484" i="1"/>
  <c r="L484" i="1"/>
  <c r="I484" i="1"/>
  <c r="M483" i="1"/>
  <c r="L483" i="1"/>
  <c r="I483" i="1"/>
  <c r="M482" i="1"/>
  <c r="L482" i="1"/>
  <c r="I482" i="1"/>
  <c r="M481" i="1"/>
  <c r="L481" i="1"/>
  <c r="I481" i="1"/>
  <c r="M480" i="1"/>
  <c r="L480" i="1"/>
  <c r="I480" i="1"/>
  <c r="M479" i="1"/>
  <c r="L479" i="1"/>
  <c r="I479" i="1"/>
  <c r="M478" i="1"/>
  <c r="L478" i="1"/>
  <c r="I478" i="1"/>
  <c r="M477" i="1"/>
  <c r="L477" i="1"/>
  <c r="I477" i="1"/>
  <c r="M476" i="1"/>
  <c r="L476" i="1"/>
  <c r="I476" i="1"/>
  <c r="M475" i="1"/>
  <c r="L475" i="1"/>
  <c r="I475" i="1"/>
  <c r="M474" i="1"/>
  <c r="L474" i="1"/>
  <c r="I474" i="1"/>
  <c r="M473" i="1"/>
  <c r="L473" i="1"/>
  <c r="I473" i="1"/>
  <c r="M472" i="1"/>
  <c r="L472" i="1"/>
  <c r="I472" i="1"/>
  <c r="M471" i="1"/>
  <c r="L471" i="1"/>
  <c r="I471" i="1"/>
  <c r="M470" i="1"/>
  <c r="L470" i="1"/>
  <c r="I470" i="1"/>
  <c r="M469" i="1"/>
  <c r="L469" i="1"/>
  <c r="I469" i="1"/>
  <c r="M468" i="1"/>
  <c r="L468" i="1"/>
  <c r="I468" i="1"/>
  <c r="M467" i="1"/>
  <c r="L467" i="1"/>
  <c r="I467" i="1"/>
  <c r="M466" i="1"/>
  <c r="L466" i="1"/>
  <c r="I466" i="1"/>
  <c r="M465" i="1"/>
  <c r="L465" i="1"/>
  <c r="I465" i="1"/>
  <c r="M464" i="1"/>
  <c r="L464" i="1"/>
  <c r="I464" i="1"/>
  <c r="M463" i="1"/>
  <c r="L463" i="1"/>
  <c r="I463" i="1"/>
  <c r="M462" i="1"/>
  <c r="L462" i="1"/>
  <c r="I462" i="1"/>
  <c r="M461" i="1"/>
  <c r="L461" i="1"/>
  <c r="I461" i="1"/>
  <c r="M460" i="1"/>
  <c r="L460" i="1"/>
  <c r="I460" i="1"/>
  <c r="M459" i="1"/>
  <c r="L459" i="1"/>
  <c r="I459" i="1"/>
  <c r="M458" i="1"/>
  <c r="L458" i="1"/>
  <c r="I458" i="1"/>
  <c r="M457" i="1"/>
  <c r="L457" i="1"/>
  <c r="I457" i="1"/>
  <c r="M456" i="1"/>
  <c r="L456" i="1"/>
  <c r="I456" i="1"/>
  <c r="M455" i="1"/>
  <c r="L455" i="1"/>
  <c r="I455" i="1"/>
  <c r="M454" i="1"/>
  <c r="L454" i="1"/>
  <c r="I454" i="1"/>
  <c r="M453" i="1"/>
  <c r="L453" i="1"/>
  <c r="I453" i="1"/>
  <c r="M452" i="1"/>
  <c r="L452" i="1"/>
  <c r="I452" i="1"/>
  <c r="M451" i="1"/>
  <c r="L451" i="1"/>
  <c r="I451" i="1"/>
  <c r="M450" i="1"/>
  <c r="L450" i="1"/>
  <c r="I450" i="1"/>
  <c r="M449" i="1"/>
  <c r="L449" i="1"/>
  <c r="I449" i="1"/>
  <c r="M448" i="1"/>
  <c r="L448" i="1"/>
  <c r="I448" i="1"/>
  <c r="M447" i="1"/>
  <c r="L447" i="1"/>
  <c r="I447" i="1"/>
  <c r="K447" i="1" s="1"/>
  <c r="M445" i="1"/>
  <c r="L445" i="1"/>
  <c r="I445" i="1"/>
  <c r="M444" i="1"/>
  <c r="L444" i="1"/>
  <c r="I444" i="1"/>
  <c r="M443" i="1"/>
  <c r="L443" i="1"/>
  <c r="I443" i="1"/>
  <c r="M442" i="1"/>
  <c r="L442" i="1"/>
  <c r="I442" i="1"/>
  <c r="M441" i="1"/>
  <c r="L441" i="1"/>
  <c r="I441" i="1"/>
  <c r="M440" i="1"/>
  <c r="L440" i="1"/>
  <c r="I440" i="1"/>
  <c r="M439" i="1"/>
  <c r="L439" i="1"/>
  <c r="I439" i="1"/>
  <c r="M438" i="1"/>
  <c r="L438" i="1"/>
  <c r="I438" i="1"/>
  <c r="M437" i="1"/>
  <c r="L437" i="1"/>
  <c r="I437" i="1"/>
  <c r="M436" i="1"/>
  <c r="L436" i="1"/>
  <c r="I436" i="1"/>
  <c r="M435" i="1"/>
  <c r="L435" i="1"/>
  <c r="I435" i="1"/>
  <c r="M434" i="1"/>
  <c r="L434" i="1"/>
  <c r="I434" i="1"/>
  <c r="M433" i="1"/>
  <c r="L433" i="1"/>
  <c r="I433" i="1"/>
  <c r="M432" i="1"/>
  <c r="L432" i="1"/>
  <c r="I432" i="1"/>
  <c r="M431" i="1"/>
  <c r="L431" i="1"/>
  <c r="I431" i="1"/>
  <c r="M430" i="1"/>
  <c r="L430" i="1"/>
  <c r="I430" i="1"/>
  <c r="M425" i="1"/>
  <c r="L425" i="1"/>
  <c r="I425" i="1"/>
  <c r="M424" i="1"/>
  <c r="L424" i="1"/>
  <c r="I424" i="1"/>
  <c r="M423" i="1"/>
  <c r="L423" i="1"/>
  <c r="I423" i="1"/>
  <c r="M422" i="1"/>
  <c r="L422" i="1"/>
  <c r="I422" i="1"/>
  <c r="M421" i="1"/>
  <c r="L421" i="1"/>
  <c r="I421" i="1"/>
  <c r="M420" i="1"/>
  <c r="L420" i="1"/>
  <c r="I420" i="1"/>
  <c r="M419" i="1"/>
  <c r="L419" i="1"/>
  <c r="I419" i="1"/>
  <c r="M418" i="1"/>
  <c r="L418" i="1"/>
  <c r="I418" i="1"/>
  <c r="M417" i="1"/>
  <c r="L417" i="1"/>
  <c r="I417" i="1"/>
  <c r="M416" i="1"/>
  <c r="L416" i="1"/>
  <c r="I416" i="1"/>
  <c r="M415" i="1"/>
  <c r="L415" i="1"/>
  <c r="I415" i="1"/>
  <c r="M414" i="1"/>
  <c r="L414" i="1"/>
  <c r="I414" i="1"/>
  <c r="M413" i="1"/>
  <c r="L413" i="1"/>
  <c r="I413" i="1"/>
  <c r="M412" i="1"/>
  <c r="L412" i="1"/>
  <c r="I412" i="1"/>
  <c r="M411" i="1"/>
  <c r="L411" i="1"/>
  <c r="I411" i="1"/>
  <c r="M410" i="1"/>
  <c r="L410" i="1"/>
  <c r="I410" i="1"/>
  <c r="M409" i="1"/>
  <c r="L409" i="1"/>
  <c r="I409" i="1"/>
  <c r="M408" i="1"/>
  <c r="L408" i="1"/>
  <c r="M407" i="1"/>
  <c r="L407" i="1"/>
  <c r="I407" i="1"/>
  <c r="M406" i="1"/>
  <c r="L406" i="1"/>
  <c r="I406" i="1"/>
  <c r="K406" i="1" s="1"/>
  <c r="M373" i="1"/>
  <c r="L373" i="1"/>
  <c r="I373" i="1"/>
  <c r="K373" i="1" s="1"/>
  <c r="M372" i="1"/>
  <c r="L372" i="1"/>
  <c r="I372" i="1"/>
  <c r="K372" i="1" s="1"/>
  <c r="M371" i="1"/>
  <c r="L371" i="1"/>
  <c r="I371" i="1"/>
  <c r="K371" i="1" s="1"/>
  <c r="M370" i="1"/>
  <c r="L370" i="1"/>
  <c r="I370" i="1"/>
  <c r="K370" i="1" s="1"/>
  <c r="M369" i="1"/>
  <c r="L369" i="1"/>
  <c r="I369" i="1"/>
  <c r="K369" i="1" s="1"/>
  <c r="M368" i="1"/>
  <c r="L368" i="1"/>
  <c r="I368" i="1"/>
  <c r="K368" i="1" s="1"/>
  <c r="M367" i="1"/>
  <c r="L367" i="1"/>
  <c r="I367" i="1"/>
  <c r="K367" i="1" s="1"/>
  <c r="M366" i="1"/>
  <c r="L366" i="1"/>
  <c r="I366" i="1"/>
  <c r="K366" i="1" s="1"/>
  <c r="M365" i="1"/>
  <c r="L365" i="1"/>
  <c r="I365" i="1"/>
  <c r="K365" i="1" s="1"/>
  <c r="M364" i="1"/>
  <c r="L364" i="1"/>
  <c r="I364" i="1"/>
  <c r="K364" i="1" s="1"/>
  <c r="M363" i="1"/>
  <c r="L363" i="1"/>
  <c r="I363" i="1"/>
  <c r="K363" i="1" s="1"/>
  <c r="M362" i="1"/>
  <c r="L362" i="1"/>
  <c r="I362" i="1"/>
  <c r="K362" i="1" s="1"/>
  <c r="M361" i="1"/>
  <c r="L361" i="1"/>
  <c r="I361" i="1"/>
  <c r="K361" i="1" s="1"/>
  <c r="M360" i="1"/>
  <c r="L360" i="1"/>
  <c r="I360" i="1"/>
  <c r="K360" i="1" s="1"/>
  <c r="M359" i="1"/>
  <c r="L359" i="1"/>
  <c r="I359" i="1"/>
  <c r="K359" i="1" s="1"/>
  <c r="M358" i="1"/>
  <c r="L358" i="1"/>
  <c r="I358" i="1"/>
  <c r="K358" i="1" s="1"/>
  <c r="M356" i="1"/>
  <c r="L356" i="1"/>
  <c r="I356" i="1"/>
  <c r="K356" i="1" s="1"/>
  <c r="M355" i="1"/>
  <c r="L355" i="1"/>
  <c r="I355" i="1"/>
  <c r="M353" i="1"/>
  <c r="L353" i="1"/>
  <c r="I353" i="1"/>
  <c r="K353" i="1" s="1"/>
  <c r="M352" i="1"/>
  <c r="L352" i="1"/>
  <c r="I352" i="1"/>
  <c r="K352" i="1" s="1"/>
  <c r="M351" i="1"/>
  <c r="L351" i="1"/>
  <c r="I351" i="1"/>
  <c r="M349" i="1"/>
  <c r="L349" i="1"/>
  <c r="I349" i="1"/>
  <c r="K349" i="1" s="1"/>
  <c r="M347" i="1"/>
  <c r="L347" i="1"/>
  <c r="I347" i="1"/>
  <c r="K347" i="1" s="1"/>
  <c r="M345" i="1"/>
  <c r="L345" i="1"/>
  <c r="I345" i="1"/>
  <c r="K345" i="1" s="1"/>
  <c r="M343" i="1"/>
  <c r="L343" i="1"/>
  <c r="I343" i="1"/>
  <c r="K343" i="1" s="1"/>
  <c r="M342" i="1"/>
  <c r="L342" i="1"/>
  <c r="I342" i="1"/>
  <c r="K342" i="1" s="1"/>
  <c r="M341" i="1"/>
  <c r="L341" i="1"/>
  <c r="I341" i="1"/>
  <c r="M339" i="1"/>
  <c r="L339" i="1"/>
  <c r="I339" i="1"/>
  <c r="K339" i="1" s="1"/>
  <c r="M338" i="1"/>
  <c r="L338" i="1"/>
  <c r="I338" i="1"/>
  <c r="M336" i="1"/>
  <c r="L336" i="1"/>
  <c r="I336" i="1"/>
  <c r="K336" i="1" s="1"/>
  <c r="M335" i="1"/>
  <c r="L335" i="1"/>
  <c r="I335" i="1"/>
  <c r="K335" i="1" s="1"/>
  <c r="M334" i="1"/>
  <c r="L334" i="1"/>
  <c r="I334" i="1"/>
  <c r="M332" i="1"/>
  <c r="L332" i="1"/>
  <c r="I332" i="1"/>
  <c r="K332" i="1" s="1"/>
  <c r="M331" i="1"/>
  <c r="L331" i="1"/>
  <c r="I331" i="1"/>
  <c r="K331" i="1" s="1"/>
  <c r="M330" i="1"/>
  <c r="L330" i="1"/>
  <c r="I330" i="1"/>
  <c r="M328" i="1"/>
  <c r="L328" i="1"/>
  <c r="I328" i="1"/>
  <c r="K328" i="1" s="1"/>
  <c r="M327" i="1"/>
  <c r="L327" i="1"/>
  <c r="I327" i="1"/>
  <c r="K327" i="1" s="1"/>
  <c r="M326" i="1"/>
  <c r="L326" i="1"/>
  <c r="I326" i="1"/>
  <c r="K326" i="1" s="1"/>
  <c r="M325" i="1"/>
  <c r="L325" i="1"/>
  <c r="I325" i="1"/>
  <c r="M324" i="1"/>
  <c r="L324" i="1"/>
  <c r="I324" i="1"/>
  <c r="M322" i="1"/>
  <c r="L322" i="1"/>
  <c r="I322" i="1"/>
  <c r="K322" i="1" s="1"/>
  <c r="M321" i="1"/>
  <c r="L321" i="1"/>
  <c r="I321" i="1"/>
  <c r="K321" i="1" s="1"/>
  <c r="M319" i="1"/>
  <c r="L319" i="1"/>
  <c r="I319" i="1"/>
  <c r="K319" i="1" s="1"/>
  <c r="M318" i="1"/>
  <c r="L318" i="1"/>
  <c r="I318" i="1"/>
  <c r="K318" i="1" s="1"/>
  <c r="M317" i="1"/>
  <c r="L317" i="1"/>
  <c r="I317" i="1"/>
  <c r="K317" i="1" s="1"/>
  <c r="M316" i="1"/>
  <c r="L316" i="1"/>
  <c r="I316" i="1"/>
  <c r="K316" i="1" s="1"/>
  <c r="M313" i="1"/>
  <c r="L313" i="1"/>
  <c r="I313" i="1"/>
  <c r="K313" i="1" s="1"/>
  <c r="M311" i="1"/>
  <c r="L311" i="1"/>
  <c r="I311" i="1"/>
  <c r="M310" i="1"/>
  <c r="L310" i="1"/>
  <c r="I310" i="1"/>
  <c r="K310" i="1" s="1"/>
  <c r="M308" i="1"/>
  <c r="L308" i="1"/>
  <c r="I308" i="1"/>
  <c r="K308" i="1" s="1"/>
  <c r="M307" i="1"/>
  <c r="L307" i="1"/>
  <c r="I307" i="1"/>
  <c r="K307" i="1" s="1"/>
  <c r="M305" i="1"/>
  <c r="L305" i="1"/>
  <c r="I305" i="1"/>
  <c r="K305" i="1" s="1"/>
  <c r="M304" i="1"/>
  <c r="L304" i="1"/>
  <c r="I304" i="1"/>
  <c r="K304" i="1" s="1"/>
  <c r="M302" i="1"/>
  <c r="L302" i="1"/>
  <c r="I302" i="1"/>
  <c r="K302" i="1" s="1"/>
  <c r="M301" i="1"/>
  <c r="L301" i="1"/>
  <c r="I301" i="1"/>
  <c r="K301" i="1" s="1"/>
  <c r="M299" i="1"/>
  <c r="L299" i="1"/>
  <c r="I299" i="1"/>
  <c r="K299" i="1" s="1"/>
  <c r="M298" i="1"/>
  <c r="L298" i="1"/>
  <c r="I298" i="1"/>
  <c r="K298" i="1" s="1"/>
  <c r="M296" i="1"/>
  <c r="L296" i="1"/>
  <c r="I296" i="1"/>
  <c r="K296" i="1" s="1"/>
  <c r="M295" i="1"/>
  <c r="L295" i="1"/>
  <c r="I295" i="1"/>
  <c r="M293" i="1"/>
  <c r="L293" i="1"/>
  <c r="I293" i="1"/>
  <c r="K293" i="1" s="1"/>
  <c r="M292" i="1"/>
  <c r="L292" i="1"/>
  <c r="I292" i="1"/>
  <c r="K292" i="1" s="1"/>
  <c r="M290" i="1"/>
  <c r="L290" i="1"/>
  <c r="I290" i="1"/>
  <c r="K290" i="1" s="1"/>
  <c r="M267" i="1"/>
  <c r="L267" i="1"/>
  <c r="I267" i="1"/>
  <c r="K267" i="1" s="1"/>
  <c r="M266" i="1"/>
  <c r="L266" i="1"/>
  <c r="I266" i="1"/>
  <c r="K266" i="1" s="1"/>
  <c r="M286" i="1"/>
  <c r="L286" i="1"/>
  <c r="I286" i="1"/>
  <c r="K286" i="1" s="1"/>
  <c r="M285" i="1"/>
  <c r="L285" i="1"/>
  <c r="I285" i="1"/>
  <c r="K285" i="1" s="1"/>
  <c r="M264" i="1"/>
  <c r="L264" i="1"/>
  <c r="I264" i="1"/>
  <c r="M263" i="1"/>
  <c r="L263" i="1"/>
  <c r="I263" i="1"/>
  <c r="K263" i="1" s="1"/>
  <c r="M261" i="1"/>
  <c r="L261" i="1"/>
  <c r="I261" i="1"/>
  <c r="K261" i="1" s="1"/>
  <c r="M283" i="1"/>
  <c r="L283" i="1"/>
  <c r="I283" i="1"/>
  <c r="K283" i="1" s="1"/>
  <c r="M282" i="1"/>
  <c r="L282" i="1"/>
  <c r="I282" i="1"/>
  <c r="K282" i="1" s="1"/>
  <c r="M280" i="1"/>
  <c r="L280" i="1"/>
  <c r="I280" i="1"/>
  <c r="K280" i="1" s="1"/>
  <c r="M259" i="1"/>
  <c r="L259" i="1"/>
  <c r="I259" i="1"/>
  <c r="K259" i="1" s="1"/>
  <c r="M258" i="1"/>
  <c r="L258" i="1"/>
  <c r="I258" i="1"/>
  <c r="K258" i="1" s="1"/>
  <c r="M257" i="1"/>
  <c r="L257" i="1"/>
  <c r="I257" i="1"/>
  <c r="K257" i="1" s="1"/>
  <c r="M256" i="1"/>
  <c r="L256" i="1"/>
  <c r="I256" i="1"/>
  <c r="K256" i="1" s="1"/>
  <c r="M255" i="1"/>
  <c r="L255" i="1"/>
  <c r="I255" i="1"/>
  <c r="K255" i="1" s="1"/>
  <c r="M254" i="1"/>
  <c r="L254" i="1"/>
  <c r="I254" i="1"/>
  <c r="K254" i="1" s="1"/>
  <c r="M253" i="1"/>
  <c r="L253" i="1"/>
  <c r="I253" i="1"/>
  <c r="K253" i="1" s="1"/>
  <c r="M252" i="1"/>
  <c r="L252" i="1"/>
  <c r="I252" i="1"/>
  <c r="K252" i="1" s="1"/>
  <c r="M251" i="1"/>
  <c r="L251" i="1"/>
  <c r="I251" i="1"/>
  <c r="K251" i="1" s="1"/>
  <c r="M250" i="1"/>
  <c r="L250" i="1"/>
  <c r="I250" i="1"/>
  <c r="K250" i="1" s="1"/>
  <c r="M249" i="1"/>
  <c r="L249" i="1"/>
  <c r="I249" i="1"/>
  <c r="K249" i="1" s="1"/>
  <c r="M248" i="1"/>
  <c r="L248" i="1"/>
  <c r="I248" i="1"/>
  <c r="K248" i="1" s="1"/>
  <c r="M247" i="1"/>
  <c r="L247" i="1"/>
  <c r="I247" i="1"/>
  <c r="K247" i="1" s="1"/>
  <c r="M246" i="1"/>
  <c r="L246" i="1"/>
  <c r="I246" i="1"/>
  <c r="K246" i="1" s="1"/>
  <c r="M245" i="1"/>
  <c r="L245" i="1"/>
  <c r="I245" i="1"/>
  <c r="K245" i="1" s="1"/>
  <c r="M244" i="1"/>
  <c r="L244" i="1"/>
  <c r="I244" i="1"/>
  <c r="K244" i="1" s="1"/>
  <c r="M243" i="1"/>
  <c r="L243" i="1"/>
  <c r="I243" i="1"/>
  <c r="K243" i="1" s="1"/>
  <c r="M242" i="1"/>
  <c r="L242" i="1"/>
  <c r="I242" i="1"/>
  <c r="K242" i="1" s="1"/>
  <c r="M241" i="1"/>
  <c r="L241" i="1"/>
  <c r="I241" i="1"/>
  <c r="K241" i="1" s="1"/>
  <c r="M240" i="1"/>
  <c r="L240" i="1"/>
  <c r="I240" i="1"/>
  <c r="K240" i="1" s="1"/>
  <c r="M239" i="1"/>
  <c r="L239" i="1"/>
  <c r="I239" i="1"/>
  <c r="K239" i="1" s="1"/>
  <c r="M238" i="1"/>
  <c r="L238" i="1"/>
  <c r="I238" i="1"/>
  <c r="K238" i="1" s="1"/>
  <c r="M237" i="1"/>
  <c r="L237" i="1"/>
  <c r="I237" i="1"/>
  <c r="K237" i="1" s="1"/>
  <c r="M236" i="1"/>
  <c r="L236" i="1"/>
  <c r="I236" i="1"/>
  <c r="K236" i="1" s="1"/>
  <c r="M235" i="1"/>
  <c r="L235" i="1"/>
  <c r="I235" i="1"/>
  <c r="K235" i="1" s="1"/>
  <c r="M234" i="1"/>
  <c r="L234" i="1"/>
  <c r="I234" i="1"/>
  <c r="K234" i="1" s="1"/>
  <c r="M233" i="1"/>
  <c r="L233" i="1"/>
  <c r="I233" i="1"/>
  <c r="K233" i="1" s="1"/>
  <c r="M232" i="1"/>
  <c r="L232" i="1"/>
  <c r="I232" i="1"/>
  <c r="K232" i="1" s="1"/>
  <c r="M231" i="1"/>
  <c r="L231" i="1"/>
  <c r="I231" i="1"/>
  <c r="K231" i="1" s="1"/>
  <c r="M230" i="1"/>
  <c r="L230" i="1"/>
  <c r="I230" i="1"/>
  <c r="K230" i="1" s="1"/>
  <c r="M228" i="1"/>
  <c r="L228" i="1"/>
  <c r="I228" i="1"/>
  <c r="K228" i="1" s="1"/>
  <c r="M227" i="1"/>
  <c r="L227" i="1"/>
  <c r="I227" i="1"/>
  <c r="K227" i="1" s="1"/>
  <c r="M226" i="1"/>
  <c r="L226" i="1"/>
  <c r="I226" i="1"/>
  <c r="K226" i="1" s="1"/>
  <c r="M225" i="1"/>
  <c r="L225" i="1"/>
  <c r="I225" i="1"/>
  <c r="K225" i="1" s="1"/>
  <c r="M224" i="1"/>
  <c r="L224" i="1"/>
  <c r="I224" i="1"/>
  <c r="K224" i="1" s="1"/>
  <c r="M223" i="1"/>
  <c r="L223" i="1"/>
  <c r="I223" i="1"/>
  <c r="K223" i="1" s="1"/>
  <c r="M222" i="1"/>
  <c r="L222" i="1"/>
  <c r="I222" i="1"/>
  <c r="K222" i="1" s="1"/>
  <c r="M221" i="1"/>
  <c r="L221" i="1"/>
  <c r="I221" i="1"/>
  <c r="K221" i="1" s="1"/>
  <c r="M220" i="1"/>
  <c r="L220" i="1"/>
  <c r="I220" i="1"/>
  <c r="K220" i="1" s="1"/>
  <c r="M219" i="1"/>
  <c r="L219" i="1"/>
  <c r="I219" i="1"/>
  <c r="K219" i="1" s="1"/>
  <c r="M218" i="1"/>
  <c r="L218" i="1"/>
  <c r="I218" i="1"/>
  <c r="K218" i="1" s="1"/>
  <c r="M217" i="1"/>
  <c r="L217" i="1"/>
  <c r="I217" i="1"/>
  <c r="K217" i="1" s="1"/>
  <c r="M216" i="1"/>
  <c r="L216" i="1"/>
  <c r="I216" i="1"/>
  <c r="K216" i="1" s="1"/>
  <c r="M215" i="1"/>
  <c r="L215" i="1"/>
  <c r="I215" i="1"/>
  <c r="K215" i="1" s="1"/>
  <c r="M214" i="1"/>
  <c r="L214" i="1"/>
  <c r="I214" i="1"/>
  <c r="K214" i="1" s="1"/>
  <c r="M213" i="1"/>
  <c r="L213" i="1"/>
  <c r="I213" i="1"/>
  <c r="K213" i="1" s="1"/>
  <c r="M212" i="1"/>
  <c r="L212" i="1"/>
  <c r="I212" i="1"/>
  <c r="K212" i="1" s="1"/>
  <c r="M211" i="1"/>
  <c r="L211" i="1"/>
  <c r="I211" i="1"/>
  <c r="K211" i="1" s="1"/>
  <c r="M210" i="1"/>
  <c r="L210" i="1"/>
  <c r="I210" i="1"/>
  <c r="K210" i="1" s="1"/>
  <c r="M209" i="1"/>
  <c r="L209" i="1"/>
  <c r="I209" i="1"/>
  <c r="K209" i="1" s="1"/>
  <c r="M208" i="1"/>
  <c r="L208" i="1"/>
  <c r="I208" i="1"/>
  <c r="K208" i="1" s="1"/>
  <c r="M207" i="1"/>
  <c r="L207" i="1"/>
  <c r="I207" i="1"/>
  <c r="K207" i="1" s="1"/>
  <c r="M206" i="1"/>
  <c r="L206" i="1"/>
  <c r="I206" i="1"/>
  <c r="K206" i="1" s="1"/>
  <c r="M205" i="1"/>
  <c r="L205" i="1"/>
  <c r="I205" i="1"/>
  <c r="K205" i="1" s="1"/>
  <c r="M204" i="1"/>
  <c r="L204" i="1"/>
  <c r="I204" i="1"/>
  <c r="K204" i="1" s="1"/>
  <c r="M203" i="1"/>
  <c r="L203" i="1"/>
  <c r="I203" i="1"/>
  <c r="K203" i="1" s="1"/>
  <c r="M202" i="1"/>
  <c r="L202" i="1"/>
  <c r="I202" i="1"/>
  <c r="K202" i="1" s="1"/>
  <c r="M200" i="1"/>
  <c r="L200" i="1"/>
  <c r="I200" i="1"/>
  <c r="K200" i="1" s="1"/>
  <c r="M199" i="1"/>
  <c r="L199" i="1"/>
  <c r="I199" i="1"/>
  <c r="K199" i="1" s="1"/>
  <c r="M198" i="1"/>
  <c r="L198" i="1"/>
  <c r="I198" i="1"/>
  <c r="K198" i="1" s="1"/>
  <c r="M196" i="1"/>
  <c r="L196" i="1"/>
  <c r="I196" i="1"/>
  <c r="K196" i="1" s="1"/>
  <c r="M195" i="1"/>
  <c r="L195" i="1"/>
  <c r="I195" i="1"/>
  <c r="K195" i="1" s="1"/>
  <c r="M194" i="1"/>
  <c r="L194" i="1"/>
  <c r="I194" i="1"/>
  <c r="K194" i="1" s="1"/>
  <c r="M193" i="1"/>
  <c r="L193" i="1"/>
  <c r="I193" i="1"/>
  <c r="K193" i="1" s="1"/>
  <c r="M192" i="1"/>
  <c r="L192" i="1"/>
  <c r="I192" i="1"/>
  <c r="K192" i="1" s="1"/>
  <c r="M191" i="1"/>
  <c r="L191" i="1"/>
  <c r="I191" i="1"/>
  <c r="K191" i="1" s="1"/>
  <c r="M190" i="1"/>
  <c r="L190" i="1"/>
  <c r="I190" i="1"/>
  <c r="K190" i="1" s="1"/>
  <c r="M189" i="1"/>
  <c r="L189" i="1"/>
  <c r="I189" i="1"/>
  <c r="K189" i="1" s="1"/>
  <c r="M188" i="1"/>
  <c r="L188" i="1"/>
  <c r="I188" i="1"/>
  <c r="K188" i="1" s="1"/>
  <c r="M187" i="1"/>
  <c r="L187" i="1"/>
  <c r="I187" i="1"/>
  <c r="K187" i="1" s="1"/>
  <c r="M186" i="1"/>
  <c r="L186" i="1"/>
  <c r="I186" i="1"/>
  <c r="K186" i="1" s="1"/>
  <c r="M185" i="1"/>
  <c r="L185" i="1"/>
  <c r="I185" i="1"/>
  <c r="K185" i="1" s="1"/>
  <c r="M184" i="1"/>
  <c r="L184" i="1"/>
  <c r="I184" i="1"/>
  <c r="K184" i="1" s="1"/>
  <c r="M183" i="1"/>
  <c r="L183" i="1"/>
  <c r="I183" i="1"/>
  <c r="K183" i="1" s="1"/>
  <c r="M182" i="1"/>
  <c r="L182" i="1"/>
  <c r="I182" i="1"/>
  <c r="K182" i="1" s="1"/>
  <c r="M181" i="1"/>
  <c r="L181" i="1"/>
  <c r="I181" i="1"/>
  <c r="K181" i="1" s="1"/>
  <c r="M180" i="1"/>
  <c r="L180" i="1"/>
  <c r="I180" i="1"/>
  <c r="K180" i="1" s="1"/>
  <c r="M179" i="1"/>
  <c r="L179" i="1"/>
  <c r="I179" i="1"/>
  <c r="K179" i="1" s="1"/>
  <c r="M178" i="1"/>
  <c r="L178" i="1"/>
  <c r="I178" i="1"/>
  <c r="K178" i="1" s="1"/>
  <c r="M177" i="1"/>
  <c r="L177" i="1"/>
  <c r="I177" i="1"/>
  <c r="K177" i="1" s="1"/>
  <c r="M176" i="1"/>
  <c r="L176" i="1"/>
  <c r="I176" i="1"/>
  <c r="K176" i="1" s="1"/>
  <c r="M175" i="1"/>
  <c r="L175" i="1"/>
  <c r="I175" i="1"/>
  <c r="K175" i="1" s="1"/>
  <c r="M174" i="1"/>
  <c r="L174" i="1"/>
  <c r="I174" i="1"/>
  <c r="K174" i="1" s="1"/>
  <c r="M172" i="1"/>
  <c r="L172" i="1"/>
  <c r="I172" i="1"/>
  <c r="K172" i="1" s="1"/>
  <c r="M171" i="1"/>
  <c r="L171" i="1"/>
  <c r="I171" i="1"/>
  <c r="K171" i="1" s="1"/>
  <c r="M170" i="1"/>
  <c r="L170" i="1"/>
  <c r="I170" i="1"/>
  <c r="K170" i="1" s="1"/>
  <c r="M169" i="1"/>
  <c r="L169" i="1"/>
  <c r="I169" i="1"/>
  <c r="K169" i="1" s="1"/>
  <c r="M168" i="1"/>
  <c r="L168" i="1"/>
  <c r="I168" i="1"/>
  <c r="K168" i="1" s="1"/>
  <c r="M167" i="1"/>
  <c r="L167" i="1"/>
  <c r="I167" i="1"/>
  <c r="K167" i="1" s="1"/>
  <c r="M166" i="1"/>
  <c r="L166" i="1"/>
  <c r="I166" i="1"/>
  <c r="K166" i="1" s="1"/>
  <c r="M165" i="1"/>
  <c r="L165" i="1"/>
  <c r="I165" i="1"/>
  <c r="K165" i="1" s="1"/>
  <c r="M164" i="1"/>
  <c r="L164" i="1"/>
  <c r="I164" i="1"/>
  <c r="K164" i="1" s="1"/>
  <c r="M163" i="1"/>
  <c r="L163" i="1"/>
  <c r="I163" i="1"/>
  <c r="K163" i="1" s="1"/>
  <c r="M162" i="1"/>
  <c r="L162" i="1"/>
  <c r="I162" i="1"/>
  <c r="K162" i="1" s="1"/>
  <c r="M161" i="1"/>
  <c r="L161" i="1"/>
  <c r="I161" i="1"/>
  <c r="K161" i="1" s="1"/>
  <c r="M160" i="1"/>
  <c r="L160" i="1"/>
  <c r="I160" i="1"/>
  <c r="K160" i="1" s="1"/>
  <c r="M159" i="1"/>
  <c r="L159" i="1"/>
  <c r="I159" i="1"/>
  <c r="K159" i="1" s="1"/>
  <c r="M158" i="1"/>
  <c r="L158" i="1"/>
  <c r="I158" i="1"/>
  <c r="K158" i="1" s="1"/>
  <c r="M157" i="1"/>
  <c r="L157" i="1"/>
  <c r="I157" i="1"/>
  <c r="K157" i="1" s="1"/>
  <c r="M156" i="1"/>
  <c r="L156" i="1"/>
  <c r="I156" i="1"/>
  <c r="K156" i="1" s="1"/>
  <c r="M155" i="1"/>
  <c r="L155" i="1"/>
  <c r="I155" i="1"/>
  <c r="K155" i="1" s="1"/>
  <c r="M154" i="1"/>
  <c r="L154" i="1"/>
  <c r="I154" i="1"/>
  <c r="K154" i="1" s="1"/>
  <c r="M153" i="1"/>
  <c r="L153" i="1"/>
  <c r="I153" i="1"/>
  <c r="K153" i="1" s="1"/>
  <c r="M151" i="1"/>
  <c r="L151" i="1"/>
  <c r="I151" i="1"/>
  <c r="K151" i="1" s="1"/>
  <c r="M150" i="1"/>
  <c r="L150" i="1"/>
  <c r="I150" i="1"/>
  <c r="K150" i="1" s="1"/>
  <c r="M149" i="1"/>
  <c r="L149" i="1"/>
  <c r="I149" i="1"/>
  <c r="K149" i="1" s="1"/>
  <c r="M140" i="1"/>
  <c r="L140" i="1"/>
  <c r="I140" i="1"/>
  <c r="K140" i="1" s="1"/>
  <c r="M139" i="1"/>
  <c r="L139" i="1"/>
  <c r="I139" i="1"/>
  <c r="K139" i="1" s="1"/>
  <c r="M138" i="1"/>
  <c r="L138" i="1"/>
  <c r="I138" i="1"/>
  <c r="K138" i="1" s="1"/>
  <c r="M137" i="1"/>
  <c r="L137" i="1"/>
  <c r="I137" i="1"/>
  <c r="K137" i="1" s="1"/>
  <c r="M136" i="1"/>
  <c r="L136" i="1"/>
  <c r="I136" i="1"/>
  <c r="K136" i="1" s="1"/>
  <c r="M135" i="1"/>
  <c r="L135" i="1"/>
  <c r="I135" i="1"/>
  <c r="K135" i="1" s="1"/>
  <c r="M134" i="1"/>
  <c r="L134" i="1"/>
  <c r="I134" i="1"/>
  <c r="K134" i="1" s="1"/>
  <c r="M133" i="1"/>
  <c r="L133" i="1"/>
  <c r="I133" i="1"/>
  <c r="K133" i="1" s="1"/>
  <c r="M128" i="1"/>
  <c r="L128" i="1"/>
  <c r="I128" i="1"/>
  <c r="K128" i="1" s="1"/>
  <c r="M127" i="1"/>
  <c r="L127" i="1"/>
  <c r="I127" i="1"/>
  <c r="K127" i="1" s="1"/>
  <c r="M126" i="1"/>
  <c r="L126" i="1"/>
  <c r="I126" i="1"/>
  <c r="K126" i="1" s="1"/>
  <c r="M125" i="1"/>
  <c r="L125" i="1"/>
  <c r="I125" i="1"/>
  <c r="K125" i="1" s="1"/>
  <c r="M120" i="1"/>
  <c r="L120" i="1"/>
  <c r="I120" i="1"/>
  <c r="K120" i="1" s="1"/>
  <c r="M119" i="1"/>
  <c r="L119" i="1"/>
  <c r="I119" i="1"/>
  <c r="K119" i="1" s="1"/>
  <c r="M118" i="1"/>
  <c r="L118" i="1"/>
  <c r="I118" i="1"/>
  <c r="K118" i="1" s="1"/>
  <c r="M117" i="1"/>
  <c r="L117" i="1"/>
  <c r="I117" i="1"/>
  <c r="K117" i="1" s="1"/>
  <c r="M113" i="1"/>
  <c r="L113" i="1"/>
  <c r="I113" i="1"/>
  <c r="K113" i="1" s="1"/>
  <c r="M112" i="1"/>
  <c r="L112" i="1"/>
  <c r="I112" i="1"/>
  <c r="K112" i="1" s="1"/>
  <c r="M111" i="1"/>
  <c r="L111" i="1"/>
  <c r="I111" i="1"/>
  <c r="K111" i="1" s="1"/>
  <c r="M110" i="1"/>
  <c r="L110" i="1"/>
  <c r="I110" i="1"/>
  <c r="K110" i="1" s="1"/>
  <c r="M109" i="1"/>
  <c r="L109" i="1"/>
  <c r="I109" i="1"/>
  <c r="K109" i="1" s="1"/>
  <c r="M108" i="1"/>
  <c r="L108" i="1"/>
  <c r="I108" i="1"/>
  <c r="K108" i="1" s="1"/>
  <c r="M107" i="1"/>
  <c r="L107" i="1"/>
  <c r="I107" i="1"/>
  <c r="K107" i="1" s="1"/>
  <c r="M104" i="1"/>
  <c r="L104" i="1"/>
  <c r="I104" i="1"/>
  <c r="K104" i="1" s="1"/>
  <c r="M103" i="1"/>
  <c r="L103" i="1"/>
  <c r="I103" i="1"/>
  <c r="K103" i="1" s="1"/>
  <c r="M102" i="1"/>
  <c r="L102" i="1"/>
  <c r="I102" i="1"/>
  <c r="K102" i="1" s="1"/>
  <c r="M100" i="1"/>
  <c r="L100" i="1"/>
  <c r="I100" i="1"/>
  <c r="K100" i="1" s="1"/>
  <c r="M99" i="1"/>
  <c r="L99" i="1"/>
  <c r="I99" i="1"/>
  <c r="K99" i="1" s="1"/>
  <c r="M98" i="1"/>
  <c r="L98" i="1"/>
  <c r="I98" i="1"/>
  <c r="K98" i="1" s="1"/>
  <c r="M97" i="1"/>
  <c r="L97" i="1"/>
  <c r="I97" i="1"/>
  <c r="K97" i="1" s="1"/>
  <c r="M96" i="1"/>
  <c r="L96" i="1"/>
  <c r="I96" i="1"/>
  <c r="K96" i="1" s="1"/>
  <c r="M95" i="1"/>
  <c r="L95" i="1"/>
  <c r="I95" i="1"/>
  <c r="K95" i="1" s="1"/>
  <c r="M94" i="1"/>
  <c r="L94" i="1"/>
  <c r="I94" i="1"/>
  <c r="K94" i="1" s="1"/>
  <c r="M92" i="1"/>
  <c r="L92" i="1"/>
  <c r="I92" i="1"/>
  <c r="K92" i="1" s="1"/>
  <c r="M91" i="1"/>
  <c r="L91" i="1"/>
  <c r="I91" i="1"/>
  <c r="K91" i="1" s="1"/>
  <c r="M90" i="1"/>
  <c r="L90" i="1"/>
  <c r="I90" i="1"/>
  <c r="K90" i="1" s="1"/>
  <c r="M89" i="1"/>
  <c r="L89" i="1"/>
  <c r="I89" i="1"/>
  <c r="K89" i="1" s="1"/>
  <c r="M88" i="1"/>
  <c r="L88" i="1"/>
  <c r="I88" i="1"/>
  <c r="K88" i="1" s="1"/>
  <c r="M87" i="1"/>
  <c r="L87" i="1"/>
  <c r="I87" i="1"/>
  <c r="K87" i="1" s="1"/>
  <c r="M86" i="1"/>
  <c r="L86" i="1"/>
  <c r="K86" i="1"/>
  <c r="M85" i="1"/>
  <c r="L85" i="1"/>
  <c r="I85" i="1"/>
  <c r="K85" i="1" s="1"/>
  <c r="M84" i="1"/>
  <c r="L84" i="1"/>
  <c r="I84" i="1"/>
  <c r="K84" i="1" s="1"/>
  <c r="M83" i="1"/>
  <c r="L83" i="1"/>
  <c r="I83" i="1"/>
  <c r="K83" i="1" s="1"/>
  <c r="M82" i="1"/>
  <c r="L82" i="1"/>
  <c r="I82" i="1"/>
  <c r="K82" i="1" s="1"/>
  <c r="M81" i="1"/>
  <c r="L81" i="1"/>
  <c r="I81" i="1"/>
  <c r="K81" i="1" s="1"/>
  <c r="M79" i="1"/>
  <c r="L79" i="1"/>
  <c r="I79" i="1"/>
  <c r="K79" i="1" s="1"/>
  <c r="M78" i="1"/>
  <c r="L78" i="1"/>
  <c r="I78" i="1"/>
  <c r="K78" i="1" s="1"/>
  <c r="M77" i="1"/>
  <c r="L77" i="1"/>
  <c r="I77" i="1"/>
  <c r="K77" i="1" s="1"/>
  <c r="M76" i="1"/>
  <c r="L76" i="1"/>
  <c r="I76" i="1"/>
  <c r="K76" i="1" s="1"/>
  <c r="M75" i="1"/>
  <c r="L75" i="1"/>
  <c r="I75" i="1"/>
  <c r="K75" i="1" s="1"/>
  <c r="M74" i="1"/>
  <c r="L74" i="1"/>
  <c r="I74" i="1"/>
  <c r="K74" i="1" s="1"/>
  <c r="M73" i="1"/>
  <c r="L73" i="1"/>
  <c r="I73" i="1"/>
  <c r="K73" i="1" s="1"/>
  <c r="M72" i="1"/>
  <c r="L72" i="1"/>
  <c r="I72" i="1"/>
  <c r="K72" i="1" s="1"/>
  <c r="M71" i="1"/>
  <c r="L71" i="1"/>
  <c r="I71" i="1"/>
  <c r="K71" i="1" s="1"/>
  <c r="M70" i="1"/>
  <c r="L70" i="1"/>
  <c r="I70" i="1"/>
  <c r="K70" i="1" s="1"/>
  <c r="M69" i="1"/>
  <c r="L69" i="1"/>
  <c r="I69" i="1"/>
  <c r="K69" i="1" s="1"/>
  <c r="M68" i="1"/>
  <c r="L68" i="1"/>
  <c r="I68" i="1"/>
  <c r="K68" i="1" s="1"/>
  <c r="M67" i="1"/>
  <c r="L67" i="1"/>
  <c r="I67" i="1"/>
  <c r="K67" i="1" s="1"/>
  <c r="M66" i="1"/>
  <c r="L66" i="1"/>
  <c r="I66" i="1"/>
  <c r="K66" i="1" s="1"/>
  <c r="M65" i="1"/>
  <c r="L65" i="1"/>
  <c r="I65" i="1"/>
  <c r="K65" i="1" s="1"/>
  <c r="M64" i="1"/>
  <c r="L64" i="1"/>
  <c r="I64" i="1"/>
  <c r="K64" i="1" s="1"/>
  <c r="M63" i="1"/>
  <c r="L63" i="1"/>
  <c r="I63" i="1"/>
  <c r="K63" i="1" s="1"/>
  <c r="M62" i="1"/>
  <c r="L62" i="1"/>
  <c r="I62" i="1"/>
  <c r="K62" i="1" s="1"/>
  <c r="M59" i="1"/>
  <c r="L59" i="1"/>
  <c r="I59" i="1"/>
  <c r="K59" i="1" s="1"/>
  <c r="M58" i="1"/>
  <c r="L58" i="1"/>
  <c r="I58" i="1"/>
  <c r="K58" i="1" s="1"/>
  <c r="M57" i="1"/>
  <c r="L57" i="1"/>
  <c r="I57" i="1"/>
  <c r="K57" i="1" s="1"/>
  <c r="M56" i="1"/>
  <c r="L56" i="1"/>
  <c r="I56" i="1"/>
  <c r="K56" i="1" s="1"/>
  <c r="M55" i="1"/>
  <c r="L55" i="1"/>
  <c r="I53" i="1"/>
  <c r="K53" i="1" s="1"/>
  <c r="M52" i="1"/>
  <c r="L52" i="1"/>
  <c r="I52" i="1"/>
  <c r="K52" i="1" s="1"/>
  <c r="M51" i="1"/>
  <c r="M47" i="1"/>
  <c r="L47" i="1"/>
  <c r="I47" i="1"/>
  <c r="K47" i="1" s="1"/>
  <c r="M46" i="1"/>
  <c r="L46" i="1"/>
  <c r="I46" i="1"/>
  <c r="K46" i="1" s="1"/>
  <c r="M45" i="1"/>
  <c r="L45" i="1"/>
  <c r="I45" i="1"/>
  <c r="K45" i="1" s="1"/>
  <c r="M44" i="1"/>
  <c r="I43" i="1"/>
  <c r="K43" i="1" s="1"/>
  <c r="M42" i="1"/>
  <c r="L42" i="1"/>
  <c r="I42" i="1"/>
  <c r="K42" i="1" s="1"/>
  <c r="M41" i="1"/>
  <c r="L41" i="1"/>
  <c r="I41" i="1"/>
  <c r="K41" i="1" s="1"/>
  <c r="I38" i="1"/>
  <c r="K38" i="1" s="1"/>
  <c r="M37" i="1"/>
  <c r="L37" i="1"/>
  <c r="M35" i="1"/>
  <c r="L35" i="1"/>
  <c r="I35" i="1"/>
  <c r="K35" i="1" s="1"/>
  <c r="M34" i="1"/>
  <c r="L34" i="1"/>
  <c r="I34" i="1"/>
  <c r="K34" i="1" s="1"/>
  <c r="M33" i="1"/>
  <c r="L33" i="1"/>
  <c r="I33" i="1"/>
  <c r="K33" i="1" s="1"/>
  <c r="M32" i="1"/>
  <c r="L32" i="1"/>
  <c r="I32" i="1"/>
  <c r="K32" i="1" s="1"/>
  <c r="M31" i="1"/>
  <c r="L31" i="1"/>
  <c r="I31" i="1"/>
  <c r="K31" i="1" s="1"/>
  <c r="M28" i="1"/>
  <c r="L28" i="1"/>
  <c r="I28" i="1"/>
  <c r="K28" i="1" s="1"/>
  <c r="M27" i="1"/>
  <c r="L27" i="1"/>
  <c r="I27" i="1"/>
  <c r="K27" i="1" s="1"/>
  <c r="M24" i="1"/>
  <c r="L24" i="1"/>
  <c r="I24" i="1"/>
  <c r="K24" i="1" s="1"/>
  <c r="M23" i="1"/>
  <c r="L23" i="1"/>
  <c r="I23" i="1"/>
  <c r="K23" i="1" s="1"/>
  <c r="M22" i="1"/>
  <c r="L22" i="1"/>
  <c r="I22" i="1"/>
  <c r="K22" i="1" s="1"/>
  <c r="M21" i="1"/>
  <c r="L21" i="1"/>
  <c r="I21" i="1"/>
  <c r="K21" i="1" s="1"/>
  <c r="M20" i="1"/>
  <c r="L20" i="1"/>
  <c r="I20" i="1"/>
  <c r="K20" i="1" s="1"/>
  <c r="M19" i="1"/>
  <c r="L19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I48" i="1" l="1"/>
  <c r="K48" i="1" s="1"/>
  <c r="M48" i="1"/>
  <c r="L38" i="1"/>
  <c r="L39" i="1"/>
  <c r="M49" i="1"/>
  <c r="M39" i="1"/>
  <c r="M53" i="1"/>
  <c r="L36" i="1"/>
  <c r="I40" i="1"/>
  <c r="K40" i="1" s="1"/>
  <c r="L50" i="1"/>
  <c r="I54" i="1"/>
  <c r="K54" i="1" s="1"/>
  <c r="I30" i="1"/>
  <c r="K30" i="1" s="1"/>
  <c r="M36" i="1"/>
  <c r="M43" i="1"/>
  <c r="M50" i="1"/>
  <c r="L54" i="1"/>
  <c r="I49" i="1"/>
  <c r="K49" i="1" s="1"/>
  <c r="L30" i="1"/>
  <c r="L40" i="1"/>
  <c r="I44" i="1"/>
  <c r="K44" i="1" s="1"/>
  <c r="I51" i="1"/>
  <c r="K51" i="1" s="1"/>
  <c r="K8" i="1"/>
  <c r="L8" i="1"/>
  <c r="M8" i="1"/>
</calcChain>
</file>

<file path=xl/sharedStrings.xml><?xml version="1.0" encoding="utf-8"?>
<sst xmlns="http://schemas.openxmlformats.org/spreadsheetml/2006/main" count="2565" uniqueCount="390">
  <si>
    <t>www.kompozit.ua</t>
  </si>
  <si>
    <t xml:space="preserve"> - позиції під замовлення</t>
  </si>
  <si>
    <t>№</t>
  </si>
  <si>
    <t>Штрих-код</t>
  </si>
  <si>
    <t>Найменування</t>
  </si>
  <si>
    <t>Тара</t>
  </si>
  <si>
    <t>Одиниця виміру</t>
  </si>
  <si>
    <t>Кількість 
в упаковці</t>
  </si>
  <si>
    <t>Кількість 
на піддоні</t>
  </si>
  <si>
    <t>Ціна за од., 
грн. з ПДВ</t>
  </si>
  <si>
    <t>Ціна за 1 кг або 
л, грн. з ПДВ</t>
  </si>
  <si>
    <t>Приблизна норма покривання матеріалу</t>
  </si>
  <si>
    <t xml:space="preserve">Ціна за упаковку, грн. з ПДВ
</t>
  </si>
  <si>
    <t>Ціна за піддон, грн. 
з ПДВ</t>
  </si>
  <si>
    <t>Антисептики, вогнебіозахист для деревини</t>
  </si>
  <si>
    <t xml:space="preserve">W1 Відбілювач для деревини </t>
  </si>
  <si>
    <t>1 л</t>
  </si>
  <si>
    <t>шт</t>
  </si>
  <si>
    <t>5-10 м²/л</t>
  </si>
  <si>
    <t xml:space="preserve">W2 Антисептик універсальний </t>
  </si>
  <si>
    <t>4-8 м²/л</t>
  </si>
  <si>
    <t>5 л</t>
  </si>
  <si>
    <t>10 л</t>
  </si>
  <si>
    <t>3-4 м²/л</t>
  </si>
  <si>
    <t>W4 Антисептик для посиленого захисту</t>
  </si>
  <si>
    <t>Вогнезахисні состави</t>
  </si>
  <si>
    <t>Барвник для вогнезахисних препаратів на водній основі, Червоний</t>
  </si>
  <si>
    <t>25 г</t>
  </si>
  <si>
    <t>Вогнебіозахист для деревини Безколірний (СЕРТИФІКОВАНИЙ)</t>
  </si>
  <si>
    <t>1</t>
  </si>
  <si>
    <t>1,2 м²/л</t>
  </si>
  <si>
    <t>20 л</t>
  </si>
  <si>
    <t>Вогнебіозахист для деревини Червоний (СЕРТИФІКОВАНИЙ)</t>
  </si>
  <si>
    <t>Вогнебіозахист для деревини Концентрат 1:10 (СЕРТИФІК.)</t>
  </si>
  <si>
    <t>1 кг</t>
  </si>
  <si>
    <t>3 кг</t>
  </si>
  <si>
    <t>3,7 м²/л</t>
  </si>
  <si>
    <t xml:space="preserve">Лазур для деревини COLORTEX (водно-дисперсійна) </t>
  </si>
  <si>
    <t>Лазур для деревини, Безколірний</t>
  </si>
  <si>
    <t>0,9 л</t>
  </si>
  <si>
    <t>7-10 м²/л</t>
  </si>
  <si>
    <t>2,5 л</t>
  </si>
  <si>
    <t>Лазур для деревини, Венге</t>
  </si>
  <si>
    <t>Лазур для деревини, Горіх</t>
  </si>
  <si>
    <t>Лазур для деревини, Дуб</t>
  </si>
  <si>
    <t>Лазур для деревини, Палісандр</t>
  </si>
  <si>
    <t>Лазур для деревини, Сосна</t>
  </si>
  <si>
    <t>Лазур для деревини, Тік</t>
  </si>
  <si>
    <t>Лазур для деревини, Білий</t>
  </si>
  <si>
    <t>Лазур для деревини, Червоне дерево Під замовлення</t>
  </si>
  <si>
    <t>Лаки для деревини</t>
  </si>
  <si>
    <t>Водно-дисперсійні</t>
  </si>
  <si>
    <t>Лак інтер'єрний AQUA INTERIOR /глянцевий/</t>
  </si>
  <si>
    <t>0,75 л</t>
  </si>
  <si>
    <t>8-12 м²/л</t>
  </si>
  <si>
    <t xml:space="preserve">Лак інтер'єрний AQUA INTERIOR /глянцевий/ </t>
  </si>
  <si>
    <t>Лак інтер'єрний AQUA INTERIOR /шовковисто матовий/</t>
  </si>
  <si>
    <t xml:space="preserve">Лак інтер'єрний AQUA INTERIOR /шовковисто матовий/ </t>
  </si>
  <si>
    <t>Лак меблевий AQUA WOOD /глянцевий/</t>
  </si>
  <si>
    <t>Лак меблевий AQUA WOOD /глянцевий/ Під замовлення</t>
  </si>
  <si>
    <t>Лак меблевий AQUA WOOD /шовк. матовий/</t>
  </si>
  <si>
    <t>Лак меблевий AQUA WOOD /шовк. матовий/ Під замовлення</t>
  </si>
  <si>
    <t>10-12 м²/л</t>
  </si>
  <si>
    <t>3 л</t>
  </si>
  <si>
    <t>Органорозчинні</t>
  </si>
  <si>
    <t>Лак паркетний поліуретановий /глянцевий/</t>
  </si>
  <si>
    <t>0,7 л</t>
  </si>
  <si>
    <t>8</t>
  </si>
  <si>
    <t>Лак паркетний поліуретановий /шовк. матовий/</t>
  </si>
  <si>
    <t>Лак яхтний поліуретановий /глянцевий/</t>
  </si>
  <si>
    <t>Лак яхтний поліуретановий /шовк. матовий/</t>
  </si>
  <si>
    <t>Лаки для мінеральних поверхонь</t>
  </si>
  <si>
    <t xml:space="preserve">Грунтовка / лак для каменю STRONG </t>
  </si>
  <si>
    <t>5-12 м²/л</t>
  </si>
  <si>
    <t>2,7 л</t>
  </si>
  <si>
    <t xml:space="preserve">Грунтовки </t>
  </si>
  <si>
    <t>Грунтовка акрилова BRILLIANT</t>
  </si>
  <si>
    <t>7-12 м²/л</t>
  </si>
  <si>
    <t>Грунтовка акрилова Universal</t>
  </si>
  <si>
    <t>Грунтовка адгезійна Quartz-Grunt</t>
  </si>
  <si>
    <t>4 кг</t>
  </si>
  <si>
    <t>2,5-3,5 м²/кг</t>
  </si>
  <si>
    <t>7 кг</t>
  </si>
  <si>
    <t>14 кг</t>
  </si>
  <si>
    <t>Грунтовка захисна для дерева /біла/  Під замовлення</t>
  </si>
  <si>
    <t>Фарби інтер'єрні</t>
  </si>
  <si>
    <t>Фарба інтерєрна INTERIOR 3</t>
  </si>
  <si>
    <t>1,4 кг</t>
  </si>
  <si>
    <t>6</t>
  </si>
  <si>
    <t>5-6 м²/кг</t>
  </si>
  <si>
    <t>4,2 кг</t>
  </si>
  <si>
    <t>Фарба інтерєрна INTERIOR 5</t>
  </si>
  <si>
    <t>5-7 м²/кг</t>
  </si>
  <si>
    <t>Фарба інтерєрна INTERIOR 7</t>
  </si>
  <si>
    <t>6-8 м²/кг</t>
  </si>
  <si>
    <t>Фарба інтерєрна INTERIOR 7 База-С</t>
  </si>
  <si>
    <t>0,8 л</t>
  </si>
  <si>
    <t>4,5 л</t>
  </si>
  <si>
    <t>Фарба інтерєрна PRIME 3</t>
  </si>
  <si>
    <t>9 л</t>
  </si>
  <si>
    <t>Фарба інтерєрна PRIME 3 База-С</t>
  </si>
  <si>
    <t xml:space="preserve">Фарба інтерєрна PRIME 7 </t>
  </si>
  <si>
    <t>Фарба інтерєрна PRIME 7 База-С</t>
  </si>
  <si>
    <t>Фарби фасадні</t>
  </si>
  <si>
    <t>6-7 м²/кг</t>
  </si>
  <si>
    <t>1,5-2 м²/кг</t>
  </si>
  <si>
    <t>Штукатурки водно-дисперсійні</t>
  </si>
  <si>
    <t xml:space="preserve">Штукатурка декоративна силіконова SP-15 "баранець" </t>
  </si>
  <si>
    <t>25 кг</t>
  </si>
  <si>
    <t>0,3-0,4 м²/кг</t>
  </si>
  <si>
    <t>Штукатурка камінц. еластомірна ELASTOMER 15 Під замовл.</t>
  </si>
  <si>
    <t>15 кг</t>
  </si>
  <si>
    <t xml:space="preserve">Фарби, емалі спеціальні </t>
  </si>
  <si>
    <t>Емаль акрилова РАДІАТОРНА Біла /матова/</t>
  </si>
  <si>
    <t>0,3 л</t>
  </si>
  <si>
    <t>ок. 10 м²/л</t>
  </si>
  <si>
    <t>Емаль акрилова РАДІАТОРНА Біла /матова/ Під замовлення</t>
  </si>
  <si>
    <t>Фарба для покрівлі /червоно-коричнева/ Під замовлення</t>
  </si>
  <si>
    <t>7-9 м²/л</t>
  </si>
  <si>
    <t>Фарба для покрівлі /коричнева/ Під замовлення</t>
  </si>
  <si>
    <t>Фарба для покрівлі /зелена/ Під замовлення</t>
  </si>
  <si>
    <t>Фарба для бетонних підлог АК-11 Біла</t>
  </si>
  <si>
    <t>2,8 кг</t>
  </si>
  <si>
    <t>10 кг</t>
  </si>
  <si>
    <t>Фарба для бетонних підлог АК-11 Сіра</t>
  </si>
  <si>
    <t>Фарба для бетонних підлог АК-11 База-С</t>
  </si>
  <si>
    <t>9 кг</t>
  </si>
  <si>
    <t>20 кг</t>
  </si>
  <si>
    <t>Фарба для басейнів АК-12 Блакитна</t>
  </si>
  <si>
    <t>0,9 кг</t>
  </si>
  <si>
    <t>Фарба для басейнів АК-12 Блакитна Під замовлення</t>
  </si>
  <si>
    <t>Емаль для підлоги ПФ - 266 Жовто-коричнева</t>
  </si>
  <si>
    <t>7-11 м²/кг</t>
  </si>
  <si>
    <t>Емаль для підлоги ПФ - 266 Червоно-коричнева</t>
  </si>
  <si>
    <t>Грунтовки для металу</t>
  </si>
  <si>
    <t>Грунтовка антикор. в-д ANTIKOR Світло сіра</t>
  </si>
  <si>
    <t>8-11 м²/кг</t>
  </si>
  <si>
    <t>3,5 кг</t>
  </si>
  <si>
    <t>Грунтовка антикор. в-д ANTIKOR Світло сіра Під замовлення</t>
  </si>
  <si>
    <t>Грунтовка антикор. в-д ANTIKOR Черв.-коричнева Під замовл.</t>
  </si>
  <si>
    <t xml:space="preserve">Грунтовка антикорозійна EXPRESS Світло сіра </t>
  </si>
  <si>
    <t>8-10 м²/кг</t>
  </si>
  <si>
    <t>12 кг</t>
  </si>
  <si>
    <t xml:space="preserve">Грунтовка ГФ - 021 Світло сіра </t>
  </si>
  <si>
    <t xml:space="preserve">Грунтовка ГФ - 021 Червоно-коричнева </t>
  </si>
  <si>
    <t>Емалі акрилові водно-дисперсійні</t>
  </si>
  <si>
    <t>Емаль акрилова PROFI Біла /глянцева/</t>
  </si>
  <si>
    <t>Емаль акрилова PROFI Біла /глянсова/ Під замовлення</t>
  </si>
  <si>
    <t>Емаль акрилова PROFI Біла /шовк. матова/</t>
  </si>
  <si>
    <t xml:space="preserve">Емаль акрилова PROFI Біла /шовк. матова/ </t>
  </si>
  <si>
    <t xml:space="preserve">Емаль акрилова PROFI База-С /глянцева/ </t>
  </si>
  <si>
    <t>Емаль акрилова PROFI База-С /глянсова/ Під замовлення</t>
  </si>
  <si>
    <t>Емаль акрилова PROFI База-С /шовк. матова/</t>
  </si>
  <si>
    <t>Емаль акрилова PROFI База-С /шовк. матова/ Під замовл.</t>
  </si>
  <si>
    <t>Емаль акрилова PROFI Сіра /глянцева/</t>
  </si>
  <si>
    <t>Емаль акрилова PROFI Сіра /глянцева/ Під замовлення</t>
  </si>
  <si>
    <t>Емаль акрилова PROFI Бежева /глянцева/ Під замовлення</t>
  </si>
  <si>
    <t>Емаль акрилова PROFI Жовта /глянцева/</t>
  </si>
  <si>
    <t>Емаль акрилова PROFI Жовта /глянцева/ Під замовлення</t>
  </si>
  <si>
    <t>Емаль акрилова PROFI Зелена /глянцева/ Під замовлення</t>
  </si>
  <si>
    <t>Емаль акрилова PROFI Коричнева /глянцева/</t>
  </si>
  <si>
    <t>Емаль акрилова PROFI Коричнева /глянцева/ Під замовл.</t>
  </si>
  <si>
    <t>Емаль акрилова PROFI Червона /глянцева/ Під замовлення</t>
  </si>
  <si>
    <t>Емаль акрилова PROFI Синя /глянцева/ Під замовлення</t>
  </si>
  <si>
    <t>Емаль акрилова PROFI Чорна /глянцева/</t>
  </si>
  <si>
    <t>Емаль акрилова PROFI Чорна /глянцева/ Під замовлення</t>
  </si>
  <si>
    <t xml:space="preserve">Емалі акрилові водно-дисперсійні (декоративні з ефектом металік) </t>
  </si>
  <si>
    <t xml:space="preserve">Емаль акрилова MetalliQ "Срібло" </t>
  </si>
  <si>
    <t>0,1 кг</t>
  </si>
  <si>
    <t>7-10 м²/кг</t>
  </si>
  <si>
    <t>0,5 кг</t>
  </si>
  <si>
    <t>Емаль акрилова MetalliQ "Срібло" Під замовлення</t>
  </si>
  <si>
    <t xml:space="preserve">Емаль акрилова MetalliQ "Римське золото" </t>
  </si>
  <si>
    <t>Емаль акрилова MetalliQ "Римське золото" Під замовлення</t>
  </si>
  <si>
    <t xml:space="preserve">Емаль акрилова MetalliQ "Золото" </t>
  </si>
  <si>
    <t>Емаль акрилова MetalliQ "Золото" Під замовлення</t>
  </si>
  <si>
    <t>Емаль акрилова MetalliQ "Червоне золото"</t>
  </si>
  <si>
    <t>Емаль акрилова MetalliQ "Червоне золото" Під замовлення</t>
  </si>
  <si>
    <t>Емаль акрилова MetalliQ "Перлина"</t>
  </si>
  <si>
    <t>Емаль акрилова MetalliQ "Перлина" Під замовлення</t>
  </si>
  <si>
    <t>Емаль акрилова MetalliQ "Чорна перлина"</t>
  </si>
  <si>
    <t xml:space="preserve">Емаль акрилова MetalliQ "Чорна перлина" </t>
  </si>
  <si>
    <t>Емаль акрилова MetalliQ "Чорна перлина" Під замовлення</t>
  </si>
  <si>
    <t>Емаль акрилова MetalliQ "Платина"</t>
  </si>
  <si>
    <t>Емаль акрилова MetalliQ "Платина" Під замовлення</t>
  </si>
  <si>
    <t>Емаль акрилова MetalliQ "Ізумруд" Під замовлення</t>
  </si>
  <si>
    <t xml:space="preserve">Емаль акрилова MetalliQ "Блакитне сяйво" </t>
  </si>
  <si>
    <t>Емаль акрилова MetalliQ "Блакитне сяйво" Під замовлення</t>
  </si>
  <si>
    <t xml:space="preserve">Емаль акрилова MetalliQ "Червоне вино" </t>
  </si>
  <si>
    <t>Емаль акрилова MetalliQ "Червоне вино" Під замовлення</t>
  </si>
  <si>
    <t xml:space="preserve">Емаль акрилова MetalliQ "Бронза" </t>
  </si>
  <si>
    <t>Емаль акрилова MetalliQ "Бронза" Під замовлення</t>
  </si>
  <si>
    <t xml:space="preserve">Емаль акрилова MetalliQ "Мідь" </t>
  </si>
  <si>
    <t>Емаль акрилова MetalliQ "Мідь" Під замовлення</t>
  </si>
  <si>
    <t>0,65 л</t>
  </si>
  <si>
    <t>Емаль антикорозійна 3в1 DIAMOND, Срібляста Під замовлення</t>
  </si>
  <si>
    <t>Емаль антикорозійна 3в1 DIAMOND, Графіт</t>
  </si>
  <si>
    <t>Емаль антикорозійна 3в1 DIAMOND, Графіт Під замовлення</t>
  </si>
  <si>
    <t>Емаль антикорозійна 3в1 DIAMOND, Чорна</t>
  </si>
  <si>
    <t>Емаль антикорозійна 3в1 DIAMOND, Чорна Під замовлення</t>
  </si>
  <si>
    <t>Емаль антикорозійна 3в1 DIAMOND, Коричнева</t>
  </si>
  <si>
    <t>Емаль антикорозійна 3в1 DIAMOND, Коричнева Під замовлення</t>
  </si>
  <si>
    <t>Емаль антикорозійна 3в1 DIAMOND, Зелена Під замовлення</t>
  </si>
  <si>
    <t>Емаль антикорозійна 3в1 DIAMOND, Бронза</t>
  </si>
  <si>
    <t>Емаль антикорозійна 3в1 DIAMOND, Бронза Під замовлення</t>
  </si>
  <si>
    <t>Емаль антикорозійна 3в1 PROTECT, Біла (RAL 9016)</t>
  </si>
  <si>
    <t>0,75 кг</t>
  </si>
  <si>
    <t>2,7 кг</t>
  </si>
  <si>
    <t>Емаль антикорозійна 3в1 PROTECT, Біла (RAL 9016) Під зам.</t>
  </si>
  <si>
    <t>Емаль антикорозійна 3в1 PROTECT, Жовта (RAL 1018)</t>
  </si>
  <si>
    <t>Емаль антикорозійна 3в1 PROTECT, Жовта (RAL 1018) Під зам.</t>
  </si>
  <si>
    <t>Емаль антикорозійна 3в1 PROTECT, Зелена</t>
  </si>
  <si>
    <t>Емаль антикорозійна 3в1 PROTECT, Зелена Під замовлення</t>
  </si>
  <si>
    <t>Емаль антикорозійна 3в1 PROTECT, Сіра</t>
  </si>
  <si>
    <t>Емаль антикорозійна 3в1 PROTECT, Сіра Під замовлення</t>
  </si>
  <si>
    <t>Емаль антикорозійна 3в1 PROTECT, Синя (RAL 5010) Під зам.</t>
  </si>
  <si>
    <t>Емаль антикорозійна 3в1 PROTECT, Срібляста</t>
  </si>
  <si>
    <t>0,65 кг</t>
  </si>
  <si>
    <t>2,4 кг</t>
  </si>
  <si>
    <t>Емаль антикорозійна 3в1 PROTECT, Срібляста Під замовлення</t>
  </si>
  <si>
    <t>Емаль антикорозійна 3в1 PROTECT, Черв.-коричн. Під замовлення</t>
  </si>
  <si>
    <t>Емаль антикорозійна 3в1 PROTECT, Чорна (RAL 9004)</t>
  </si>
  <si>
    <t>Емаль антикорозійна 3в1 PROTECT, Чорна (RAL 9004) Під зам.</t>
  </si>
  <si>
    <t>Універсальні алкідні емалі для металу та деревини</t>
  </si>
  <si>
    <t>Емаль алкідна Сніжно-біла /глянцева/ Під замовлення</t>
  </si>
  <si>
    <t>24 кг</t>
  </si>
  <si>
    <t>Емаль алкідна Сніжно-біла /матова/ Під замовлення</t>
  </si>
  <si>
    <t>Емаль алкідна Біла</t>
  </si>
  <si>
    <t>0,25 кг</t>
  </si>
  <si>
    <t>Емаль алкідна Бірюзова Під замовлення</t>
  </si>
  <si>
    <t>Емаль алкідна Вишнева (RAL 3004) Під замовлення</t>
  </si>
  <si>
    <t>Емаль алкідна Блакитна</t>
  </si>
  <si>
    <t xml:space="preserve">Емаль алкідна Блакитна </t>
  </si>
  <si>
    <t>Емаль алкідна Блакитна Під замовлення</t>
  </si>
  <si>
    <t>Емаль алкідна Темно блакитна Під замовлення</t>
  </si>
  <si>
    <t>Емаль алкідна Жовта (RAL 1018)</t>
  </si>
  <si>
    <t>Емаль алкідна Захисна</t>
  </si>
  <si>
    <t>Емаль алкідна Захисна Під замовлення</t>
  </si>
  <si>
    <t>Емаль алкідна Зелена</t>
  </si>
  <si>
    <t>Емаль алкідна Коричнева (RAL 8015)</t>
  </si>
  <si>
    <t>Емаль алкідна Коричнева (RAL 8015) Під замовлення</t>
  </si>
  <si>
    <t>Емаль алкідна Червона (RAL 3001)</t>
  </si>
  <si>
    <t>Емаль алкідна Червоно-коричнева</t>
  </si>
  <si>
    <t>Емаль алкідна Червоно-коричнева Під замовлення</t>
  </si>
  <si>
    <t>Емаль алкідна Оранжева Під замовлення</t>
  </si>
  <si>
    <t>Емаль алкідна Салатова Під замовлення</t>
  </si>
  <si>
    <t>Емаль алкідна Світло сіра</t>
  </si>
  <si>
    <t>Емаль алкідна Сіра</t>
  </si>
  <si>
    <t>Емаль алкідна Синя (RAL 5010)</t>
  </si>
  <si>
    <t>Емаль алкідна Синя (RAL 5010) Під замовлення</t>
  </si>
  <si>
    <t>Емаль алкідна Слонова кістка</t>
  </si>
  <si>
    <t>Емаль алкідна Слонова кістка Під замовлення</t>
  </si>
  <si>
    <t xml:space="preserve">Емаль алкідна Cрібляста </t>
  </si>
  <si>
    <t>0,8 кг</t>
  </si>
  <si>
    <t>2,5 кг</t>
  </si>
  <si>
    <t>Емаль алкідна Cрібляста Під замовлення</t>
  </si>
  <si>
    <t>Емаль алкідна Фісташкова Під замовлення</t>
  </si>
  <si>
    <t>Емаль алкідна Чорна</t>
  </si>
  <si>
    <t xml:space="preserve">Емаль алкідна Чорна /матова/  </t>
  </si>
  <si>
    <t xml:space="preserve">Емаль алкідна Чорна /матова/ Під замовлення </t>
  </si>
  <si>
    <t>Емаль алкідна Шоколадна (RAL 8017)</t>
  </si>
  <si>
    <t>Емаль алкідна Шоколадна (RAL 8017) Під замовлення</t>
  </si>
  <si>
    <t>Емаль алкідна Яскраво зелена</t>
  </si>
  <si>
    <t>Емаль алкідна Яскраво зелена Під замовлення</t>
  </si>
  <si>
    <t>Декор</t>
  </si>
  <si>
    <t>60 г</t>
  </si>
  <si>
    <t>*</t>
  </si>
  <si>
    <t>Гліттер Срібло</t>
  </si>
  <si>
    <t xml:space="preserve">Гліттер Золото </t>
  </si>
  <si>
    <t>Гліттер Бронза</t>
  </si>
  <si>
    <t>Клеї, герметики водно-дисперсійні</t>
  </si>
  <si>
    <t>400-600 г/м²</t>
  </si>
  <si>
    <t>200-300 г/м²</t>
  </si>
  <si>
    <t>5 кг</t>
  </si>
  <si>
    <t>Різне</t>
  </si>
  <si>
    <t>Розчинник `Кompozit`</t>
  </si>
  <si>
    <t>0,5 л</t>
  </si>
  <si>
    <t>2 л</t>
  </si>
  <si>
    <t>Змивка старої фарби `Кompozit`</t>
  </si>
  <si>
    <t>150 г/м²</t>
  </si>
  <si>
    <t>Перетворювач іржі `Кompozit`</t>
  </si>
  <si>
    <t>0,48 кг</t>
  </si>
  <si>
    <t>8-12 м²/кг</t>
  </si>
  <si>
    <t>0,98 кг</t>
  </si>
  <si>
    <t>Перетворювач іржі `Кompozit` Під замовлення</t>
  </si>
  <si>
    <t>Шпаклівки</t>
  </si>
  <si>
    <t>0,3 - 0,7 м²/кг</t>
  </si>
  <si>
    <t>Емаль антикорозійна 3в1 PROTECT, Коричнева (RAL 8017)</t>
  </si>
  <si>
    <t>Емаль антикорозійна 3в1 PROTECT, Коричнева (RAL 8017) Під зам.</t>
  </si>
  <si>
    <t>Емаль антикорозійна 3в1 PROTECT, Графіт (RAL 7024)</t>
  </si>
  <si>
    <t>Емаль антикорозійна 3в1 PROTECT, Графіт (RAL 7024) Під зам.</t>
  </si>
  <si>
    <t>Емаль алкідна Графіт (RAL 7024)</t>
  </si>
  <si>
    <t>шт.</t>
  </si>
  <si>
    <t>Емаль 3в1 GLOSS Біла RAL 9016</t>
  </si>
  <si>
    <t>Емаль 3в1 GLOSS Жовта RAL 1018</t>
  </si>
  <si>
    <t xml:space="preserve">Емаль 3в1 GLOSS Зелена RAL 6029 </t>
  </si>
  <si>
    <t>Емаль 3в1 GLOSS Коричнева RAL 8017</t>
  </si>
  <si>
    <t>Емаль 3в1 GLOSS Синя RAL 5005</t>
  </si>
  <si>
    <t xml:space="preserve">Емаль 3в1 GLOSS Сіра RAL 7046 </t>
  </si>
  <si>
    <t>Емаль 3в1 GLOSS Графіт RAL 7024</t>
  </si>
  <si>
    <t xml:space="preserve">Емаль 3в1 GLOSS Червона RAL 3020 </t>
  </si>
  <si>
    <t>Емаль 3в1 GLOSS Чорна RAL 9005</t>
  </si>
  <si>
    <t>Емаль антикорозійна для металу. Акрилова шовковисто-матова.</t>
  </si>
  <si>
    <t>Емаль антикорозійна для металу. Поліуретанова глянцева.</t>
  </si>
  <si>
    <t>8-11 м²/л</t>
  </si>
  <si>
    <t xml:space="preserve">Емаль 3в1 GLOSS Червоно-коричнева RAL 8012 </t>
  </si>
  <si>
    <t>70 г</t>
  </si>
  <si>
    <t>Емаль акрилова PROFI Графіт RAL 7024 /глянцева/</t>
  </si>
  <si>
    <t>Емаль акрилова PROFI Графіт RAL 7024 /глянцева/ Під замовлення</t>
  </si>
  <si>
    <t>Фарба інтер'єрна INTERIOR 8</t>
  </si>
  <si>
    <t>Фарба інтер'єрна INTERIOR 8 База-С</t>
  </si>
  <si>
    <t>Емаль акрилова PROFI Графіт RAL 7024 /шовк. матова/</t>
  </si>
  <si>
    <t>Емаль акрилова PROFI Графіт RAL 7024 /шовк. матова/ Під замовл.</t>
  </si>
  <si>
    <t>Емаль акрилова PROFI Сіра RAL 7001 /шовк. матова/</t>
  </si>
  <si>
    <t>Емаль акрилова PROFI Сіра RAL 7001 /шовк. матова/ Під замовл.</t>
  </si>
  <si>
    <t>Емаль акрилова PROFI Чорна RAL 9011 /шовк. матова/</t>
  </si>
  <si>
    <t>Емаль акрилова PROFI Чорна RAL 9011 /шовк. матова/ Під замовл.</t>
  </si>
  <si>
    <t>Фарба інтерєрна INTERIOR 5 База-С</t>
  </si>
  <si>
    <t>Емаль поліуретанова антикорозійна для металу з ефектом "кованого металу"</t>
  </si>
  <si>
    <t>Емаль акрилова PROFI Шоколадна RAL 8017 /шовк. матова/</t>
  </si>
  <si>
    <t>Емаль акрилова PROFI Шоколадна RAL 8017 /шовк. матова/ Під зам.</t>
  </si>
  <si>
    <t>Вогнезахист для деревини F-1 1 група вогнестійкості (СЕРТИФІК.) під замовлення</t>
  </si>
  <si>
    <t>Лазур для деревини, Махагон Під замовлення</t>
  </si>
  <si>
    <t>Лак паркетний поліуретановий AQUA PARQUET /глянц./ Під замовлення</t>
  </si>
  <si>
    <t>Лак паркетний поліуретановий AQUA PARQUET /ш. мат./ Під замовлення</t>
  </si>
  <si>
    <t>Фарба інтерєрна PRIME AIR (протиформальдегідна) Під замовлення</t>
  </si>
  <si>
    <t>Фарба структурна S 130 Під замовлення</t>
  </si>
  <si>
    <t>Грунтовка антикорозійна EXPRESS Червоно-коричнева Під замовлення</t>
  </si>
  <si>
    <t>Грунтовка ГФ - 021 Біла  Під замовлення</t>
  </si>
  <si>
    <t>Грунтовка ГФ - 021 Біла Під замовлення</t>
  </si>
  <si>
    <t xml:space="preserve">Грунтовка ГФ - 021 Чорна Під замовлення </t>
  </si>
  <si>
    <t>Емаль акрилова MetalliQ "Срібло"  Під замовлення</t>
  </si>
  <si>
    <t>Емаль акрилова MetalliQ "Золото"  Під замовлення</t>
  </si>
  <si>
    <t xml:space="preserve">Емаль антикорозійна 3в1 PROTECT, Черв.-коричн. Під замовлення </t>
  </si>
  <si>
    <t>Емаль алкідна Бежева Під замовлення</t>
  </si>
  <si>
    <t>Емаль алкідна Зелена Під замовлення</t>
  </si>
  <si>
    <t>Емаль алкідна Сіра Під замовлення</t>
  </si>
  <si>
    <t xml:space="preserve">Емаль алкідна Бежева </t>
  </si>
  <si>
    <t xml:space="preserve">Емаль алкідна Оранжева </t>
  </si>
  <si>
    <t>Гліттер Ізумруд Під замовлення</t>
  </si>
  <si>
    <t>Гліттер Аметист  Під замовлення</t>
  </si>
  <si>
    <t>Клей ПВА D-3 Під замовлення</t>
  </si>
  <si>
    <t>Розчинник `Кompozit` Під замовлення</t>
  </si>
  <si>
    <t>Фарба інтерєрна MattLatex NEO</t>
  </si>
  <si>
    <t xml:space="preserve">
www.kompozit.ua</t>
  </si>
  <si>
    <t>0,25 л</t>
  </si>
  <si>
    <r>
      <rPr>
        <b/>
        <u/>
        <sz val="12"/>
        <rFont val="Arial"/>
        <family val="2"/>
      </rPr>
      <t xml:space="preserve">Приблизна </t>
    </r>
    <r>
      <rPr>
        <b/>
        <sz val="12"/>
        <rFont val="Arial"/>
        <family val="2"/>
      </rPr>
      <t>вартість одноша-рового покриття на 1 м.кв., грн. з ПДВ</t>
    </r>
  </si>
  <si>
    <r>
      <rPr>
        <sz val="12"/>
        <rFont val="Arial"/>
        <family val="2"/>
      </rPr>
      <t>Фарба інтерєрна INTERIOR 9</t>
    </r>
    <r>
      <rPr>
        <b/>
        <sz val="12"/>
        <rFont val="Arial"/>
        <family val="2"/>
      </rPr>
      <t xml:space="preserve"> антимікробна та протигрибкова</t>
    </r>
  </si>
  <si>
    <r>
      <t xml:space="preserve">Фарба фасадна </t>
    </r>
    <r>
      <rPr>
        <b/>
        <sz val="12"/>
        <rFont val="Arial"/>
        <family val="2"/>
      </rPr>
      <t>силіконова</t>
    </r>
    <r>
      <rPr>
        <sz val="12"/>
        <rFont val="Arial"/>
        <family val="2"/>
      </rPr>
      <t xml:space="preserve"> FACADE UNIVERSAL</t>
    </r>
  </si>
  <si>
    <r>
      <t xml:space="preserve">Фарба фасадна </t>
    </r>
    <r>
      <rPr>
        <b/>
        <sz val="12"/>
        <rFont val="Arial"/>
        <family val="2"/>
      </rPr>
      <t xml:space="preserve">силіконова </t>
    </r>
    <r>
      <rPr>
        <sz val="12"/>
        <rFont val="Arial"/>
        <family val="2"/>
      </rPr>
      <t>FACADE LATEX</t>
    </r>
  </si>
  <si>
    <r>
      <t xml:space="preserve">Фарба фасадна </t>
    </r>
    <r>
      <rPr>
        <b/>
        <sz val="12"/>
        <rFont val="Arial"/>
        <family val="2"/>
      </rPr>
      <t>силіконова</t>
    </r>
    <r>
      <rPr>
        <sz val="12"/>
        <rFont val="Arial"/>
        <family val="2"/>
      </rPr>
      <t xml:space="preserve"> FACADE LATEX База-С</t>
    </r>
  </si>
  <si>
    <r>
      <t xml:space="preserve">Фарба фасадна </t>
    </r>
    <r>
      <rPr>
        <b/>
        <sz val="12"/>
        <rFont val="Arial"/>
        <family val="2"/>
      </rPr>
      <t>силіконова</t>
    </r>
    <r>
      <rPr>
        <sz val="12"/>
        <rFont val="Arial"/>
        <family val="2"/>
      </rPr>
      <t xml:space="preserve"> FACADE LUXE</t>
    </r>
  </si>
  <si>
    <r>
      <t xml:space="preserve">Фарба фасадна </t>
    </r>
    <r>
      <rPr>
        <b/>
        <sz val="12"/>
        <rFont val="Arial"/>
        <family val="2"/>
      </rPr>
      <t>силіконова</t>
    </r>
    <r>
      <rPr>
        <sz val="12"/>
        <rFont val="Arial"/>
        <family val="2"/>
      </rPr>
      <t xml:space="preserve"> FACADE LUXE База-С</t>
    </r>
  </si>
  <si>
    <t>Шпаклівка акрилова FINISH Під замовлення від 1300 кг</t>
  </si>
  <si>
    <t>12 г</t>
  </si>
  <si>
    <t>Гліттер Ізумруд</t>
  </si>
  <si>
    <t xml:space="preserve">Гліттер Блакитне сяйво </t>
  </si>
  <si>
    <t xml:space="preserve">Гліттер Аметист </t>
  </si>
  <si>
    <t xml:space="preserve">Гліттер Рожевий </t>
  </si>
  <si>
    <t>Гліттер Рубін</t>
  </si>
  <si>
    <t xml:space="preserve">Гліттер Чорний оксамит  </t>
  </si>
  <si>
    <t xml:space="preserve">Фарба інтерєрна MattLatex NEO </t>
  </si>
  <si>
    <t>Гліттер Діамант (Holographic)</t>
  </si>
  <si>
    <t>Гліттер Золотий пісок (Holographic)</t>
  </si>
  <si>
    <t>Гліттер Капучіно</t>
  </si>
  <si>
    <t>Грунтовка акрилова Universal-BIO</t>
  </si>
  <si>
    <t>Перетворювач іржі `Кompozit`, KRAKEN. спрей</t>
  </si>
  <si>
    <t xml:space="preserve">W3 Антисептик стійкий до вимивання </t>
  </si>
  <si>
    <t>W3 Антисептик стійкий до вимивання</t>
  </si>
  <si>
    <t xml:space="preserve">Лак для каменю STRONG AQUA </t>
  </si>
  <si>
    <t xml:space="preserve">Емаль акрилова PROFI Бежева /глянцева/ </t>
  </si>
  <si>
    <t>Емаль акрилова PROFI Бежева /глянцева/</t>
  </si>
  <si>
    <t xml:space="preserve">Емаль акрилова PROFI Зелена /глянцева/ </t>
  </si>
  <si>
    <t>Емаль антикорозійна 3в1 PROTECT, Синя (RAL 5010)</t>
  </si>
  <si>
    <t xml:space="preserve">Емаль антикорозійна 3в1 PROTECT, Синя (RAL 5010) </t>
  </si>
  <si>
    <t xml:space="preserve">Емаль алкідна Сніжно-біла /глянцева/ </t>
  </si>
  <si>
    <t xml:space="preserve">Емаль алкідна Сніжно-біла /матова/ </t>
  </si>
  <si>
    <t>Емаль алкідна Вишнева (RAL 3004)</t>
  </si>
  <si>
    <t xml:space="preserve">Емаль алкідна Темно блакитна  </t>
  </si>
  <si>
    <t>Емаль алкідна Жовта (RAL 1018) Під замовлення</t>
  </si>
  <si>
    <t>Емаль алкідна Червона (RAL 3001) під замовлення</t>
  </si>
  <si>
    <t xml:space="preserve">Емаль алкідна Салатова </t>
  </si>
  <si>
    <t>Емаль алкідна Світло сіра Під замовлення</t>
  </si>
  <si>
    <t>Емаль алкідна Графіт (RAL 7024) Під замовлення</t>
  </si>
  <si>
    <t>Емаль алкідна Фісташкова</t>
  </si>
  <si>
    <t xml:space="preserve">Емаль алкідна Фісташкова </t>
  </si>
  <si>
    <t>Клей акриловий `UNIVERSAL`</t>
  </si>
  <si>
    <t>Клей монтажний `UNIVERSAL` рідкі цвяхи, туба</t>
  </si>
  <si>
    <t xml:space="preserve">
280 мл</t>
  </si>
  <si>
    <t xml:space="preserve">Клей ПВА D-3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</si>
</sst>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₴"/>
  </numFmts>
  <fonts count="15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</font>
    <font>
      <sz val="8"/>
      <name val="Calibri"/>
      <family val="2"/>
      <charset val="204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name val="Times New Roman"/>
      <family val="1"/>
      <charset val="204"/>
    </font>
    <font>
      <sz val="12"/>
      <color rgb="FFFF0000"/>
      <name val="Arial"/>
      <family val="2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3" fillId="0" borderId="0" xfId="0" applyNumberFormat="1" applyFont="1"/>
    <xf numFmtId="0" fontId="6" fillId="2" borderId="1" xfId="0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wrapText="1"/>
    </xf>
    <xf numFmtId="1" fontId="4" fillId="5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vertical="center"/>
    </xf>
    <xf numFmtId="1" fontId="4" fillId="0" borderId="1" xfId="0" applyNumberFormat="1" applyFont="1" applyBorder="1"/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0" fontId="3" fillId="0" borderId="1" xfId="0" applyFont="1" applyBorder="1"/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3" fontId="4" fillId="7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/>
    <xf numFmtId="49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1" xfId="0" applyFont="1" applyFill="1" applyBorder="1"/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3" fillId="5" borderId="1" xfId="0" applyFont="1" applyFill="1" applyBorder="1"/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/>
    <xf numFmtId="1" fontId="4" fillId="0" borderId="1" xfId="0" applyNumberFormat="1" applyFont="1" applyBorder="1" applyAlignment="1">
      <alignment vertical="center"/>
    </xf>
    <xf numFmtId="0" fontId="6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/>
    <xf numFmtId="0" fontId="6" fillId="3" borderId="5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0" fillId="9" borderId="1" xfId="0" applyFont="1" applyFill="1" applyBorder="1"/>
    <xf numFmtId="0" fontId="4" fillId="9" borderId="1" xfId="0" applyFont="1" applyFill="1" applyBorder="1" applyAlignment="1">
      <alignment horizontal="center" vertical="center"/>
    </xf>
    <xf numFmtId="164" fontId="6" fillId="9" borderId="1" xfId="0" applyNumberFormat="1" applyFont="1" applyFill="1" applyBorder="1"/>
    <xf numFmtId="0" fontId="3" fillId="9" borderId="1" xfId="0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9" fontId="3" fillId="0" borderId="0" xfId="0" applyNumberFormat="1" applyFont="1"/>
    <xf numFmtId="3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1" fontId="3" fillId="0" borderId="0" xfId="0" applyNumberFormat="1" applyFont="1"/>
    <xf numFmtId="1" fontId="12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vertical="center"/>
    </xf>
    <xf numFmtId="9" fontId="3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9" fontId="3" fillId="0" borderId="0" xfId="0" applyNumberFormat="1" applyFont="1" applyFill="1"/>
    <xf numFmtId="1" fontId="13" fillId="0" borderId="0" xfId="0" applyNumberFormat="1" applyFont="1" applyFill="1"/>
    <xf numFmtId="9" fontId="13" fillId="0" borderId="0" xfId="0" applyNumberFormat="1" applyFont="1" applyFill="1"/>
    <xf numFmtId="3" fontId="5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3" fillId="0" borderId="1" xfId="0" applyFont="1" applyFill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1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56031</xdr:colOff>
      <xdr:row>1</xdr:row>
      <xdr:rowOff>11206</xdr:rowOff>
    </xdr:from>
    <xdr:to>
      <xdr:col>2</xdr:col>
      <xdr:colOff>3597088</xdr:colOff>
      <xdr:row>3</xdr:row>
      <xdr:rowOff>324972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7" y="156882"/>
          <a:ext cx="5121087" cy="907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mpozit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2"/>
  <sheetViews>
    <sheetView tabSelected="1" zoomScale="85" zoomScaleNormal="85" workbookViewId="0">
      <pane ySplit="6" topLeftCell="A599" activePane="bottomLeft" state="frozen"/>
      <selection pane="bottomLeft" activeCell="K612" sqref="K612"/>
    </sheetView>
  </sheetViews>
  <sheetFormatPr defaultColWidth="11.42578125" defaultRowHeight="15.75" x14ac:dyDescent="0.25"/>
  <cols>
    <col min="1" max="1" width="7.85546875" style="1" customWidth="1"/>
    <col min="2" max="2" width="23.7109375" style="1" customWidth="1"/>
    <col min="3" max="3" width="79.7109375" style="1" customWidth="1"/>
    <col min="4" max="4" width="12.5703125" style="12" customWidth="1"/>
    <col min="5" max="5" width="5.85546875" style="1" customWidth="1"/>
    <col min="6" max="6" width="6.42578125" style="1" customWidth="1"/>
    <col min="7" max="7" width="9.42578125" style="1" customWidth="1"/>
    <col min="8" max="8" width="9.5703125" style="120" customWidth="1"/>
    <col min="9" max="9" width="10.42578125" style="10" bestFit="1" customWidth="1"/>
    <col min="10" max="10" width="15" style="1" customWidth="1"/>
    <col min="11" max="11" width="18.7109375" style="1" customWidth="1"/>
    <col min="12" max="12" width="10" style="1" hidden="1" customWidth="1"/>
    <col min="13" max="13" width="11.7109375" style="1" hidden="1" customWidth="1"/>
    <col min="14" max="14" width="12.140625" style="105" customWidth="1"/>
    <col min="15" max="15" width="14.42578125" style="1" customWidth="1"/>
    <col min="16" max="253" width="11.42578125" style="1"/>
    <col min="254" max="254" width="5.28515625" style="1" customWidth="1"/>
    <col min="255" max="255" width="22.28515625" style="1" customWidth="1"/>
    <col min="256" max="256" width="60.85546875" style="1" customWidth="1"/>
    <col min="257" max="257" width="8" style="1" customWidth="1"/>
    <col min="258" max="258" width="5.85546875" style="1" customWidth="1"/>
    <col min="259" max="259" width="6.42578125" style="1" customWidth="1"/>
    <col min="260" max="260" width="5.42578125" style="1" customWidth="1"/>
    <col min="261" max="261" width="8.140625" style="1" customWidth="1"/>
    <col min="262" max="262" width="7.28515625" style="1" bestFit="1" customWidth="1"/>
    <col min="263" max="263" width="12.140625" style="1" customWidth="1"/>
    <col min="264" max="264" width="12.42578125" style="1" customWidth="1"/>
    <col min="265" max="266" width="0" style="1" hidden="1" customWidth="1"/>
    <col min="267" max="509" width="11.42578125" style="1"/>
    <col min="510" max="510" width="5.28515625" style="1" customWidth="1"/>
    <col min="511" max="511" width="22.28515625" style="1" customWidth="1"/>
    <col min="512" max="512" width="60.85546875" style="1" customWidth="1"/>
    <col min="513" max="513" width="8" style="1" customWidth="1"/>
    <col min="514" max="514" width="5.85546875" style="1" customWidth="1"/>
    <col min="515" max="515" width="6.42578125" style="1" customWidth="1"/>
    <col min="516" max="516" width="5.42578125" style="1" customWidth="1"/>
    <col min="517" max="517" width="8.140625" style="1" customWidth="1"/>
    <col min="518" max="518" width="7.28515625" style="1" bestFit="1" customWidth="1"/>
    <col min="519" max="519" width="12.140625" style="1" customWidth="1"/>
    <col min="520" max="520" width="12.42578125" style="1" customWidth="1"/>
    <col min="521" max="522" width="0" style="1" hidden="1" customWidth="1"/>
    <col min="523" max="765" width="11.42578125" style="1"/>
    <col min="766" max="766" width="5.28515625" style="1" customWidth="1"/>
    <col min="767" max="767" width="22.28515625" style="1" customWidth="1"/>
    <col min="768" max="768" width="60.85546875" style="1" customWidth="1"/>
    <col min="769" max="769" width="8" style="1" customWidth="1"/>
    <col min="770" max="770" width="5.85546875" style="1" customWidth="1"/>
    <col min="771" max="771" width="6.42578125" style="1" customWidth="1"/>
    <col min="772" max="772" width="5.42578125" style="1" customWidth="1"/>
    <col min="773" max="773" width="8.140625" style="1" customWidth="1"/>
    <col min="774" max="774" width="7.28515625" style="1" bestFit="1" customWidth="1"/>
    <col min="775" max="775" width="12.140625" style="1" customWidth="1"/>
    <col min="776" max="776" width="12.42578125" style="1" customWidth="1"/>
    <col min="777" max="778" width="0" style="1" hidden="1" customWidth="1"/>
    <col min="779" max="1021" width="11.42578125" style="1"/>
    <col min="1022" max="1022" width="5.28515625" style="1" customWidth="1"/>
    <col min="1023" max="1023" width="22.28515625" style="1" customWidth="1"/>
    <col min="1024" max="1024" width="60.85546875" style="1" customWidth="1"/>
    <col min="1025" max="1025" width="8" style="1" customWidth="1"/>
    <col min="1026" max="1026" width="5.85546875" style="1" customWidth="1"/>
    <col min="1027" max="1027" width="6.42578125" style="1" customWidth="1"/>
    <col min="1028" max="1028" width="5.42578125" style="1" customWidth="1"/>
    <col min="1029" max="1029" width="8.140625" style="1" customWidth="1"/>
    <col min="1030" max="1030" width="7.28515625" style="1" bestFit="1" customWidth="1"/>
    <col min="1031" max="1031" width="12.140625" style="1" customWidth="1"/>
    <col min="1032" max="1032" width="12.42578125" style="1" customWidth="1"/>
    <col min="1033" max="1034" width="0" style="1" hidden="1" customWidth="1"/>
    <col min="1035" max="1277" width="11.42578125" style="1"/>
    <col min="1278" max="1278" width="5.28515625" style="1" customWidth="1"/>
    <col min="1279" max="1279" width="22.28515625" style="1" customWidth="1"/>
    <col min="1280" max="1280" width="60.85546875" style="1" customWidth="1"/>
    <col min="1281" max="1281" width="8" style="1" customWidth="1"/>
    <col min="1282" max="1282" width="5.85546875" style="1" customWidth="1"/>
    <col min="1283" max="1283" width="6.42578125" style="1" customWidth="1"/>
    <col min="1284" max="1284" width="5.42578125" style="1" customWidth="1"/>
    <col min="1285" max="1285" width="8.140625" style="1" customWidth="1"/>
    <col min="1286" max="1286" width="7.28515625" style="1" bestFit="1" customWidth="1"/>
    <col min="1287" max="1287" width="12.140625" style="1" customWidth="1"/>
    <col min="1288" max="1288" width="12.42578125" style="1" customWidth="1"/>
    <col min="1289" max="1290" width="0" style="1" hidden="1" customWidth="1"/>
    <col min="1291" max="1533" width="11.42578125" style="1"/>
    <col min="1534" max="1534" width="5.28515625" style="1" customWidth="1"/>
    <col min="1535" max="1535" width="22.28515625" style="1" customWidth="1"/>
    <col min="1536" max="1536" width="60.85546875" style="1" customWidth="1"/>
    <col min="1537" max="1537" width="8" style="1" customWidth="1"/>
    <col min="1538" max="1538" width="5.85546875" style="1" customWidth="1"/>
    <col min="1539" max="1539" width="6.42578125" style="1" customWidth="1"/>
    <col min="1540" max="1540" width="5.42578125" style="1" customWidth="1"/>
    <col min="1541" max="1541" width="8.140625" style="1" customWidth="1"/>
    <col min="1542" max="1542" width="7.28515625" style="1" bestFit="1" customWidth="1"/>
    <col min="1543" max="1543" width="12.140625" style="1" customWidth="1"/>
    <col min="1544" max="1544" width="12.42578125" style="1" customWidth="1"/>
    <col min="1545" max="1546" width="0" style="1" hidden="1" customWidth="1"/>
    <col min="1547" max="1789" width="11.42578125" style="1"/>
    <col min="1790" max="1790" width="5.28515625" style="1" customWidth="1"/>
    <col min="1791" max="1791" width="22.28515625" style="1" customWidth="1"/>
    <col min="1792" max="1792" width="60.85546875" style="1" customWidth="1"/>
    <col min="1793" max="1793" width="8" style="1" customWidth="1"/>
    <col min="1794" max="1794" width="5.85546875" style="1" customWidth="1"/>
    <col min="1795" max="1795" width="6.42578125" style="1" customWidth="1"/>
    <col min="1796" max="1796" width="5.42578125" style="1" customWidth="1"/>
    <col min="1797" max="1797" width="8.140625" style="1" customWidth="1"/>
    <col min="1798" max="1798" width="7.28515625" style="1" bestFit="1" customWidth="1"/>
    <col min="1799" max="1799" width="12.140625" style="1" customWidth="1"/>
    <col min="1800" max="1800" width="12.42578125" style="1" customWidth="1"/>
    <col min="1801" max="1802" width="0" style="1" hidden="1" customWidth="1"/>
    <col min="1803" max="2045" width="11.42578125" style="1"/>
    <col min="2046" max="2046" width="5.28515625" style="1" customWidth="1"/>
    <col min="2047" max="2047" width="22.28515625" style="1" customWidth="1"/>
    <col min="2048" max="2048" width="60.85546875" style="1" customWidth="1"/>
    <col min="2049" max="2049" width="8" style="1" customWidth="1"/>
    <col min="2050" max="2050" width="5.85546875" style="1" customWidth="1"/>
    <col min="2051" max="2051" width="6.42578125" style="1" customWidth="1"/>
    <col min="2052" max="2052" width="5.42578125" style="1" customWidth="1"/>
    <col min="2053" max="2053" width="8.140625" style="1" customWidth="1"/>
    <col min="2054" max="2054" width="7.28515625" style="1" bestFit="1" customWidth="1"/>
    <col min="2055" max="2055" width="12.140625" style="1" customWidth="1"/>
    <col min="2056" max="2056" width="12.42578125" style="1" customWidth="1"/>
    <col min="2057" max="2058" width="0" style="1" hidden="1" customWidth="1"/>
    <col min="2059" max="2301" width="11.42578125" style="1"/>
    <col min="2302" max="2302" width="5.28515625" style="1" customWidth="1"/>
    <col min="2303" max="2303" width="22.28515625" style="1" customWidth="1"/>
    <col min="2304" max="2304" width="60.85546875" style="1" customWidth="1"/>
    <col min="2305" max="2305" width="8" style="1" customWidth="1"/>
    <col min="2306" max="2306" width="5.85546875" style="1" customWidth="1"/>
    <col min="2307" max="2307" width="6.42578125" style="1" customWidth="1"/>
    <col min="2308" max="2308" width="5.42578125" style="1" customWidth="1"/>
    <col min="2309" max="2309" width="8.140625" style="1" customWidth="1"/>
    <col min="2310" max="2310" width="7.28515625" style="1" bestFit="1" customWidth="1"/>
    <col min="2311" max="2311" width="12.140625" style="1" customWidth="1"/>
    <col min="2312" max="2312" width="12.42578125" style="1" customWidth="1"/>
    <col min="2313" max="2314" width="0" style="1" hidden="1" customWidth="1"/>
    <col min="2315" max="2557" width="11.42578125" style="1"/>
    <col min="2558" max="2558" width="5.28515625" style="1" customWidth="1"/>
    <col min="2559" max="2559" width="22.28515625" style="1" customWidth="1"/>
    <col min="2560" max="2560" width="60.85546875" style="1" customWidth="1"/>
    <col min="2561" max="2561" width="8" style="1" customWidth="1"/>
    <col min="2562" max="2562" width="5.85546875" style="1" customWidth="1"/>
    <col min="2563" max="2563" width="6.42578125" style="1" customWidth="1"/>
    <col min="2564" max="2564" width="5.42578125" style="1" customWidth="1"/>
    <col min="2565" max="2565" width="8.140625" style="1" customWidth="1"/>
    <col min="2566" max="2566" width="7.28515625" style="1" bestFit="1" customWidth="1"/>
    <col min="2567" max="2567" width="12.140625" style="1" customWidth="1"/>
    <col min="2568" max="2568" width="12.42578125" style="1" customWidth="1"/>
    <col min="2569" max="2570" width="0" style="1" hidden="1" customWidth="1"/>
    <col min="2571" max="2813" width="11.42578125" style="1"/>
    <col min="2814" max="2814" width="5.28515625" style="1" customWidth="1"/>
    <col min="2815" max="2815" width="22.28515625" style="1" customWidth="1"/>
    <col min="2816" max="2816" width="60.85546875" style="1" customWidth="1"/>
    <col min="2817" max="2817" width="8" style="1" customWidth="1"/>
    <col min="2818" max="2818" width="5.85546875" style="1" customWidth="1"/>
    <col min="2819" max="2819" width="6.42578125" style="1" customWidth="1"/>
    <col min="2820" max="2820" width="5.42578125" style="1" customWidth="1"/>
    <col min="2821" max="2821" width="8.140625" style="1" customWidth="1"/>
    <col min="2822" max="2822" width="7.28515625" style="1" bestFit="1" customWidth="1"/>
    <col min="2823" max="2823" width="12.140625" style="1" customWidth="1"/>
    <col min="2824" max="2824" width="12.42578125" style="1" customWidth="1"/>
    <col min="2825" max="2826" width="0" style="1" hidden="1" customWidth="1"/>
    <col min="2827" max="3069" width="11.42578125" style="1"/>
    <col min="3070" max="3070" width="5.28515625" style="1" customWidth="1"/>
    <col min="3071" max="3071" width="22.28515625" style="1" customWidth="1"/>
    <col min="3072" max="3072" width="60.85546875" style="1" customWidth="1"/>
    <col min="3073" max="3073" width="8" style="1" customWidth="1"/>
    <col min="3074" max="3074" width="5.85546875" style="1" customWidth="1"/>
    <col min="3075" max="3075" width="6.42578125" style="1" customWidth="1"/>
    <col min="3076" max="3076" width="5.42578125" style="1" customWidth="1"/>
    <col min="3077" max="3077" width="8.140625" style="1" customWidth="1"/>
    <col min="3078" max="3078" width="7.28515625" style="1" bestFit="1" customWidth="1"/>
    <col min="3079" max="3079" width="12.140625" style="1" customWidth="1"/>
    <col min="3080" max="3080" width="12.42578125" style="1" customWidth="1"/>
    <col min="3081" max="3082" width="0" style="1" hidden="1" customWidth="1"/>
    <col min="3083" max="3325" width="11.42578125" style="1"/>
    <col min="3326" max="3326" width="5.28515625" style="1" customWidth="1"/>
    <col min="3327" max="3327" width="22.28515625" style="1" customWidth="1"/>
    <col min="3328" max="3328" width="60.85546875" style="1" customWidth="1"/>
    <col min="3329" max="3329" width="8" style="1" customWidth="1"/>
    <col min="3330" max="3330" width="5.85546875" style="1" customWidth="1"/>
    <col min="3331" max="3331" width="6.42578125" style="1" customWidth="1"/>
    <col min="3332" max="3332" width="5.42578125" style="1" customWidth="1"/>
    <col min="3333" max="3333" width="8.140625" style="1" customWidth="1"/>
    <col min="3334" max="3334" width="7.28515625" style="1" bestFit="1" customWidth="1"/>
    <col min="3335" max="3335" width="12.140625" style="1" customWidth="1"/>
    <col min="3336" max="3336" width="12.42578125" style="1" customWidth="1"/>
    <col min="3337" max="3338" width="0" style="1" hidden="1" customWidth="1"/>
    <col min="3339" max="3581" width="11.42578125" style="1"/>
    <col min="3582" max="3582" width="5.28515625" style="1" customWidth="1"/>
    <col min="3583" max="3583" width="22.28515625" style="1" customWidth="1"/>
    <col min="3584" max="3584" width="60.85546875" style="1" customWidth="1"/>
    <col min="3585" max="3585" width="8" style="1" customWidth="1"/>
    <col min="3586" max="3586" width="5.85546875" style="1" customWidth="1"/>
    <col min="3587" max="3587" width="6.42578125" style="1" customWidth="1"/>
    <col min="3588" max="3588" width="5.42578125" style="1" customWidth="1"/>
    <col min="3589" max="3589" width="8.140625" style="1" customWidth="1"/>
    <col min="3590" max="3590" width="7.28515625" style="1" bestFit="1" customWidth="1"/>
    <col min="3591" max="3591" width="12.140625" style="1" customWidth="1"/>
    <col min="3592" max="3592" width="12.42578125" style="1" customWidth="1"/>
    <col min="3593" max="3594" width="0" style="1" hidden="1" customWidth="1"/>
    <col min="3595" max="3837" width="11.42578125" style="1"/>
    <col min="3838" max="3838" width="5.28515625" style="1" customWidth="1"/>
    <col min="3839" max="3839" width="22.28515625" style="1" customWidth="1"/>
    <col min="3840" max="3840" width="60.85546875" style="1" customWidth="1"/>
    <col min="3841" max="3841" width="8" style="1" customWidth="1"/>
    <col min="3842" max="3842" width="5.85546875" style="1" customWidth="1"/>
    <col min="3843" max="3843" width="6.42578125" style="1" customWidth="1"/>
    <col min="3844" max="3844" width="5.42578125" style="1" customWidth="1"/>
    <col min="3845" max="3845" width="8.140625" style="1" customWidth="1"/>
    <col min="3846" max="3846" width="7.28515625" style="1" bestFit="1" customWidth="1"/>
    <col min="3847" max="3847" width="12.140625" style="1" customWidth="1"/>
    <col min="3848" max="3848" width="12.42578125" style="1" customWidth="1"/>
    <col min="3849" max="3850" width="0" style="1" hidden="1" customWidth="1"/>
    <col min="3851" max="4093" width="11.42578125" style="1"/>
    <col min="4094" max="4094" width="5.28515625" style="1" customWidth="1"/>
    <col min="4095" max="4095" width="22.28515625" style="1" customWidth="1"/>
    <col min="4096" max="4096" width="60.85546875" style="1" customWidth="1"/>
    <col min="4097" max="4097" width="8" style="1" customWidth="1"/>
    <col min="4098" max="4098" width="5.85546875" style="1" customWidth="1"/>
    <col min="4099" max="4099" width="6.42578125" style="1" customWidth="1"/>
    <col min="4100" max="4100" width="5.42578125" style="1" customWidth="1"/>
    <col min="4101" max="4101" width="8.140625" style="1" customWidth="1"/>
    <col min="4102" max="4102" width="7.28515625" style="1" bestFit="1" customWidth="1"/>
    <col min="4103" max="4103" width="12.140625" style="1" customWidth="1"/>
    <col min="4104" max="4104" width="12.42578125" style="1" customWidth="1"/>
    <col min="4105" max="4106" width="0" style="1" hidden="1" customWidth="1"/>
    <col min="4107" max="4349" width="11.42578125" style="1"/>
    <col min="4350" max="4350" width="5.28515625" style="1" customWidth="1"/>
    <col min="4351" max="4351" width="22.28515625" style="1" customWidth="1"/>
    <col min="4352" max="4352" width="60.85546875" style="1" customWidth="1"/>
    <col min="4353" max="4353" width="8" style="1" customWidth="1"/>
    <col min="4354" max="4354" width="5.85546875" style="1" customWidth="1"/>
    <col min="4355" max="4355" width="6.42578125" style="1" customWidth="1"/>
    <col min="4356" max="4356" width="5.42578125" style="1" customWidth="1"/>
    <col min="4357" max="4357" width="8.140625" style="1" customWidth="1"/>
    <col min="4358" max="4358" width="7.28515625" style="1" bestFit="1" customWidth="1"/>
    <col min="4359" max="4359" width="12.140625" style="1" customWidth="1"/>
    <col min="4360" max="4360" width="12.42578125" style="1" customWidth="1"/>
    <col min="4361" max="4362" width="0" style="1" hidden="1" customWidth="1"/>
    <col min="4363" max="4605" width="11.42578125" style="1"/>
    <col min="4606" max="4606" width="5.28515625" style="1" customWidth="1"/>
    <col min="4607" max="4607" width="22.28515625" style="1" customWidth="1"/>
    <col min="4608" max="4608" width="60.85546875" style="1" customWidth="1"/>
    <col min="4609" max="4609" width="8" style="1" customWidth="1"/>
    <col min="4610" max="4610" width="5.85546875" style="1" customWidth="1"/>
    <col min="4611" max="4611" width="6.42578125" style="1" customWidth="1"/>
    <col min="4612" max="4612" width="5.42578125" style="1" customWidth="1"/>
    <col min="4613" max="4613" width="8.140625" style="1" customWidth="1"/>
    <col min="4614" max="4614" width="7.28515625" style="1" bestFit="1" customWidth="1"/>
    <col min="4615" max="4615" width="12.140625" style="1" customWidth="1"/>
    <col min="4616" max="4616" width="12.42578125" style="1" customWidth="1"/>
    <col min="4617" max="4618" width="0" style="1" hidden="1" customWidth="1"/>
    <col min="4619" max="4861" width="11.42578125" style="1"/>
    <col min="4862" max="4862" width="5.28515625" style="1" customWidth="1"/>
    <col min="4863" max="4863" width="22.28515625" style="1" customWidth="1"/>
    <col min="4864" max="4864" width="60.85546875" style="1" customWidth="1"/>
    <col min="4865" max="4865" width="8" style="1" customWidth="1"/>
    <col min="4866" max="4866" width="5.85546875" style="1" customWidth="1"/>
    <col min="4867" max="4867" width="6.42578125" style="1" customWidth="1"/>
    <col min="4868" max="4868" width="5.42578125" style="1" customWidth="1"/>
    <col min="4869" max="4869" width="8.140625" style="1" customWidth="1"/>
    <col min="4870" max="4870" width="7.28515625" style="1" bestFit="1" customWidth="1"/>
    <col min="4871" max="4871" width="12.140625" style="1" customWidth="1"/>
    <col min="4872" max="4872" width="12.42578125" style="1" customWidth="1"/>
    <col min="4873" max="4874" width="0" style="1" hidden="1" customWidth="1"/>
    <col min="4875" max="5117" width="11.42578125" style="1"/>
    <col min="5118" max="5118" width="5.28515625" style="1" customWidth="1"/>
    <col min="5119" max="5119" width="22.28515625" style="1" customWidth="1"/>
    <col min="5120" max="5120" width="60.85546875" style="1" customWidth="1"/>
    <col min="5121" max="5121" width="8" style="1" customWidth="1"/>
    <col min="5122" max="5122" width="5.85546875" style="1" customWidth="1"/>
    <col min="5123" max="5123" width="6.42578125" style="1" customWidth="1"/>
    <col min="5124" max="5124" width="5.42578125" style="1" customWidth="1"/>
    <col min="5125" max="5125" width="8.140625" style="1" customWidth="1"/>
    <col min="5126" max="5126" width="7.28515625" style="1" bestFit="1" customWidth="1"/>
    <col min="5127" max="5127" width="12.140625" style="1" customWidth="1"/>
    <col min="5128" max="5128" width="12.42578125" style="1" customWidth="1"/>
    <col min="5129" max="5130" width="0" style="1" hidden="1" customWidth="1"/>
    <col min="5131" max="5373" width="11.42578125" style="1"/>
    <col min="5374" max="5374" width="5.28515625" style="1" customWidth="1"/>
    <col min="5375" max="5375" width="22.28515625" style="1" customWidth="1"/>
    <col min="5376" max="5376" width="60.85546875" style="1" customWidth="1"/>
    <col min="5377" max="5377" width="8" style="1" customWidth="1"/>
    <col min="5378" max="5378" width="5.85546875" style="1" customWidth="1"/>
    <col min="5379" max="5379" width="6.42578125" style="1" customWidth="1"/>
    <col min="5380" max="5380" width="5.42578125" style="1" customWidth="1"/>
    <col min="5381" max="5381" width="8.140625" style="1" customWidth="1"/>
    <col min="5382" max="5382" width="7.28515625" style="1" bestFit="1" customWidth="1"/>
    <col min="5383" max="5383" width="12.140625" style="1" customWidth="1"/>
    <col min="5384" max="5384" width="12.42578125" style="1" customWidth="1"/>
    <col min="5385" max="5386" width="0" style="1" hidden="1" customWidth="1"/>
    <col min="5387" max="5629" width="11.42578125" style="1"/>
    <col min="5630" max="5630" width="5.28515625" style="1" customWidth="1"/>
    <col min="5631" max="5631" width="22.28515625" style="1" customWidth="1"/>
    <col min="5632" max="5632" width="60.85546875" style="1" customWidth="1"/>
    <col min="5633" max="5633" width="8" style="1" customWidth="1"/>
    <col min="5634" max="5634" width="5.85546875" style="1" customWidth="1"/>
    <col min="5635" max="5635" width="6.42578125" style="1" customWidth="1"/>
    <col min="5636" max="5636" width="5.42578125" style="1" customWidth="1"/>
    <col min="5637" max="5637" width="8.140625" style="1" customWidth="1"/>
    <col min="5638" max="5638" width="7.28515625" style="1" bestFit="1" customWidth="1"/>
    <col min="5639" max="5639" width="12.140625" style="1" customWidth="1"/>
    <col min="5640" max="5640" width="12.42578125" style="1" customWidth="1"/>
    <col min="5641" max="5642" width="0" style="1" hidden="1" customWidth="1"/>
    <col min="5643" max="5885" width="11.42578125" style="1"/>
    <col min="5886" max="5886" width="5.28515625" style="1" customWidth="1"/>
    <col min="5887" max="5887" width="22.28515625" style="1" customWidth="1"/>
    <col min="5888" max="5888" width="60.85546875" style="1" customWidth="1"/>
    <col min="5889" max="5889" width="8" style="1" customWidth="1"/>
    <col min="5890" max="5890" width="5.85546875" style="1" customWidth="1"/>
    <col min="5891" max="5891" width="6.42578125" style="1" customWidth="1"/>
    <col min="5892" max="5892" width="5.42578125" style="1" customWidth="1"/>
    <col min="5893" max="5893" width="8.140625" style="1" customWidth="1"/>
    <col min="5894" max="5894" width="7.28515625" style="1" bestFit="1" customWidth="1"/>
    <col min="5895" max="5895" width="12.140625" style="1" customWidth="1"/>
    <col min="5896" max="5896" width="12.42578125" style="1" customWidth="1"/>
    <col min="5897" max="5898" width="0" style="1" hidden="1" customWidth="1"/>
    <col min="5899" max="6141" width="11.42578125" style="1"/>
    <col min="6142" max="6142" width="5.28515625" style="1" customWidth="1"/>
    <col min="6143" max="6143" width="22.28515625" style="1" customWidth="1"/>
    <col min="6144" max="6144" width="60.85546875" style="1" customWidth="1"/>
    <col min="6145" max="6145" width="8" style="1" customWidth="1"/>
    <col min="6146" max="6146" width="5.85546875" style="1" customWidth="1"/>
    <col min="6147" max="6147" width="6.42578125" style="1" customWidth="1"/>
    <col min="6148" max="6148" width="5.42578125" style="1" customWidth="1"/>
    <col min="6149" max="6149" width="8.140625" style="1" customWidth="1"/>
    <col min="6150" max="6150" width="7.28515625" style="1" bestFit="1" customWidth="1"/>
    <col min="6151" max="6151" width="12.140625" style="1" customWidth="1"/>
    <col min="6152" max="6152" width="12.42578125" style="1" customWidth="1"/>
    <col min="6153" max="6154" width="0" style="1" hidden="1" customWidth="1"/>
    <col min="6155" max="6397" width="11.42578125" style="1"/>
    <col min="6398" max="6398" width="5.28515625" style="1" customWidth="1"/>
    <col min="6399" max="6399" width="22.28515625" style="1" customWidth="1"/>
    <col min="6400" max="6400" width="60.85546875" style="1" customWidth="1"/>
    <col min="6401" max="6401" width="8" style="1" customWidth="1"/>
    <col min="6402" max="6402" width="5.85546875" style="1" customWidth="1"/>
    <col min="6403" max="6403" width="6.42578125" style="1" customWidth="1"/>
    <col min="6404" max="6404" width="5.42578125" style="1" customWidth="1"/>
    <col min="6405" max="6405" width="8.140625" style="1" customWidth="1"/>
    <col min="6406" max="6406" width="7.28515625" style="1" bestFit="1" customWidth="1"/>
    <col min="6407" max="6407" width="12.140625" style="1" customWidth="1"/>
    <col min="6408" max="6408" width="12.42578125" style="1" customWidth="1"/>
    <col min="6409" max="6410" width="0" style="1" hidden="1" customWidth="1"/>
    <col min="6411" max="6653" width="11.42578125" style="1"/>
    <col min="6654" max="6654" width="5.28515625" style="1" customWidth="1"/>
    <col min="6655" max="6655" width="22.28515625" style="1" customWidth="1"/>
    <col min="6656" max="6656" width="60.85546875" style="1" customWidth="1"/>
    <col min="6657" max="6657" width="8" style="1" customWidth="1"/>
    <col min="6658" max="6658" width="5.85546875" style="1" customWidth="1"/>
    <col min="6659" max="6659" width="6.42578125" style="1" customWidth="1"/>
    <col min="6660" max="6660" width="5.42578125" style="1" customWidth="1"/>
    <col min="6661" max="6661" width="8.140625" style="1" customWidth="1"/>
    <col min="6662" max="6662" width="7.28515625" style="1" bestFit="1" customWidth="1"/>
    <col min="6663" max="6663" width="12.140625" style="1" customWidth="1"/>
    <col min="6664" max="6664" width="12.42578125" style="1" customWidth="1"/>
    <col min="6665" max="6666" width="0" style="1" hidden="1" customWidth="1"/>
    <col min="6667" max="6909" width="11.42578125" style="1"/>
    <col min="6910" max="6910" width="5.28515625" style="1" customWidth="1"/>
    <col min="6911" max="6911" width="22.28515625" style="1" customWidth="1"/>
    <col min="6912" max="6912" width="60.85546875" style="1" customWidth="1"/>
    <col min="6913" max="6913" width="8" style="1" customWidth="1"/>
    <col min="6914" max="6914" width="5.85546875" style="1" customWidth="1"/>
    <col min="6915" max="6915" width="6.42578125" style="1" customWidth="1"/>
    <col min="6916" max="6916" width="5.42578125" style="1" customWidth="1"/>
    <col min="6917" max="6917" width="8.140625" style="1" customWidth="1"/>
    <col min="6918" max="6918" width="7.28515625" style="1" bestFit="1" customWidth="1"/>
    <col min="6919" max="6919" width="12.140625" style="1" customWidth="1"/>
    <col min="6920" max="6920" width="12.42578125" style="1" customWidth="1"/>
    <col min="6921" max="6922" width="0" style="1" hidden="1" customWidth="1"/>
    <col min="6923" max="7165" width="11.42578125" style="1"/>
    <col min="7166" max="7166" width="5.28515625" style="1" customWidth="1"/>
    <col min="7167" max="7167" width="22.28515625" style="1" customWidth="1"/>
    <col min="7168" max="7168" width="60.85546875" style="1" customWidth="1"/>
    <col min="7169" max="7169" width="8" style="1" customWidth="1"/>
    <col min="7170" max="7170" width="5.85546875" style="1" customWidth="1"/>
    <col min="7171" max="7171" width="6.42578125" style="1" customWidth="1"/>
    <col min="7172" max="7172" width="5.42578125" style="1" customWidth="1"/>
    <col min="7173" max="7173" width="8.140625" style="1" customWidth="1"/>
    <col min="7174" max="7174" width="7.28515625" style="1" bestFit="1" customWidth="1"/>
    <col min="7175" max="7175" width="12.140625" style="1" customWidth="1"/>
    <col min="7176" max="7176" width="12.42578125" style="1" customWidth="1"/>
    <col min="7177" max="7178" width="0" style="1" hidden="1" customWidth="1"/>
    <col min="7179" max="7421" width="11.42578125" style="1"/>
    <col min="7422" max="7422" width="5.28515625" style="1" customWidth="1"/>
    <col min="7423" max="7423" width="22.28515625" style="1" customWidth="1"/>
    <col min="7424" max="7424" width="60.85546875" style="1" customWidth="1"/>
    <col min="7425" max="7425" width="8" style="1" customWidth="1"/>
    <col min="7426" max="7426" width="5.85546875" style="1" customWidth="1"/>
    <col min="7427" max="7427" width="6.42578125" style="1" customWidth="1"/>
    <col min="7428" max="7428" width="5.42578125" style="1" customWidth="1"/>
    <col min="7429" max="7429" width="8.140625" style="1" customWidth="1"/>
    <col min="7430" max="7430" width="7.28515625" style="1" bestFit="1" customWidth="1"/>
    <col min="7431" max="7431" width="12.140625" style="1" customWidth="1"/>
    <col min="7432" max="7432" width="12.42578125" style="1" customWidth="1"/>
    <col min="7433" max="7434" width="0" style="1" hidden="1" customWidth="1"/>
    <col min="7435" max="7677" width="11.42578125" style="1"/>
    <col min="7678" max="7678" width="5.28515625" style="1" customWidth="1"/>
    <col min="7679" max="7679" width="22.28515625" style="1" customWidth="1"/>
    <col min="7680" max="7680" width="60.85546875" style="1" customWidth="1"/>
    <col min="7681" max="7681" width="8" style="1" customWidth="1"/>
    <col min="7682" max="7682" width="5.85546875" style="1" customWidth="1"/>
    <col min="7683" max="7683" width="6.42578125" style="1" customWidth="1"/>
    <col min="7684" max="7684" width="5.42578125" style="1" customWidth="1"/>
    <col min="7685" max="7685" width="8.140625" style="1" customWidth="1"/>
    <col min="7686" max="7686" width="7.28515625" style="1" bestFit="1" customWidth="1"/>
    <col min="7687" max="7687" width="12.140625" style="1" customWidth="1"/>
    <col min="7688" max="7688" width="12.42578125" style="1" customWidth="1"/>
    <col min="7689" max="7690" width="0" style="1" hidden="1" customWidth="1"/>
    <col min="7691" max="7933" width="11.42578125" style="1"/>
    <col min="7934" max="7934" width="5.28515625" style="1" customWidth="1"/>
    <col min="7935" max="7935" width="22.28515625" style="1" customWidth="1"/>
    <col min="7936" max="7936" width="60.85546875" style="1" customWidth="1"/>
    <col min="7937" max="7937" width="8" style="1" customWidth="1"/>
    <col min="7938" max="7938" width="5.85546875" style="1" customWidth="1"/>
    <col min="7939" max="7939" width="6.42578125" style="1" customWidth="1"/>
    <col min="7940" max="7940" width="5.42578125" style="1" customWidth="1"/>
    <col min="7941" max="7941" width="8.140625" style="1" customWidth="1"/>
    <col min="7942" max="7942" width="7.28515625" style="1" bestFit="1" customWidth="1"/>
    <col min="7943" max="7943" width="12.140625" style="1" customWidth="1"/>
    <col min="7944" max="7944" width="12.42578125" style="1" customWidth="1"/>
    <col min="7945" max="7946" width="0" style="1" hidden="1" customWidth="1"/>
    <col min="7947" max="8189" width="11.42578125" style="1"/>
    <col min="8190" max="8190" width="5.28515625" style="1" customWidth="1"/>
    <col min="8191" max="8191" width="22.28515625" style="1" customWidth="1"/>
    <col min="8192" max="8192" width="60.85546875" style="1" customWidth="1"/>
    <col min="8193" max="8193" width="8" style="1" customWidth="1"/>
    <col min="8194" max="8194" width="5.85546875" style="1" customWidth="1"/>
    <col min="8195" max="8195" width="6.42578125" style="1" customWidth="1"/>
    <col min="8196" max="8196" width="5.42578125" style="1" customWidth="1"/>
    <col min="8197" max="8197" width="8.140625" style="1" customWidth="1"/>
    <col min="8198" max="8198" width="7.28515625" style="1" bestFit="1" customWidth="1"/>
    <col min="8199" max="8199" width="12.140625" style="1" customWidth="1"/>
    <col min="8200" max="8200" width="12.42578125" style="1" customWidth="1"/>
    <col min="8201" max="8202" width="0" style="1" hidden="1" customWidth="1"/>
    <col min="8203" max="8445" width="11.42578125" style="1"/>
    <col min="8446" max="8446" width="5.28515625" style="1" customWidth="1"/>
    <col min="8447" max="8447" width="22.28515625" style="1" customWidth="1"/>
    <col min="8448" max="8448" width="60.85546875" style="1" customWidth="1"/>
    <col min="8449" max="8449" width="8" style="1" customWidth="1"/>
    <col min="8450" max="8450" width="5.85546875" style="1" customWidth="1"/>
    <col min="8451" max="8451" width="6.42578125" style="1" customWidth="1"/>
    <col min="8452" max="8452" width="5.42578125" style="1" customWidth="1"/>
    <col min="8453" max="8453" width="8.140625" style="1" customWidth="1"/>
    <col min="8454" max="8454" width="7.28515625" style="1" bestFit="1" customWidth="1"/>
    <col min="8455" max="8455" width="12.140625" style="1" customWidth="1"/>
    <col min="8456" max="8456" width="12.42578125" style="1" customWidth="1"/>
    <col min="8457" max="8458" width="0" style="1" hidden="1" customWidth="1"/>
    <col min="8459" max="8701" width="11.42578125" style="1"/>
    <col min="8702" max="8702" width="5.28515625" style="1" customWidth="1"/>
    <col min="8703" max="8703" width="22.28515625" style="1" customWidth="1"/>
    <col min="8704" max="8704" width="60.85546875" style="1" customWidth="1"/>
    <col min="8705" max="8705" width="8" style="1" customWidth="1"/>
    <col min="8706" max="8706" width="5.85546875" style="1" customWidth="1"/>
    <col min="8707" max="8707" width="6.42578125" style="1" customWidth="1"/>
    <col min="8708" max="8708" width="5.42578125" style="1" customWidth="1"/>
    <col min="8709" max="8709" width="8.140625" style="1" customWidth="1"/>
    <col min="8710" max="8710" width="7.28515625" style="1" bestFit="1" customWidth="1"/>
    <col min="8711" max="8711" width="12.140625" style="1" customWidth="1"/>
    <col min="8712" max="8712" width="12.42578125" style="1" customWidth="1"/>
    <col min="8713" max="8714" width="0" style="1" hidden="1" customWidth="1"/>
    <col min="8715" max="8957" width="11.42578125" style="1"/>
    <col min="8958" max="8958" width="5.28515625" style="1" customWidth="1"/>
    <col min="8959" max="8959" width="22.28515625" style="1" customWidth="1"/>
    <col min="8960" max="8960" width="60.85546875" style="1" customWidth="1"/>
    <col min="8961" max="8961" width="8" style="1" customWidth="1"/>
    <col min="8962" max="8962" width="5.85546875" style="1" customWidth="1"/>
    <col min="8963" max="8963" width="6.42578125" style="1" customWidth="1"/>
    <col min="8964" max="8964" width="5.42578125" style="1" customWidth="1"/>
    <col min="8965" max="8965" width="8.140625" style="1" customWidth="1"/>
    <col min="8966" max="8966" width="7.28515625" style="1" bestFit="1" customWidth="1"/>
    <col min="8967" max="8967" width="12.140625" style="1" customWidth="1"/>
    <col min="8968" max="8968" width="12.42578125" style="1" customWidth="1"/>
    <col min="8969" max="8970" width="0" style="1" hidden="1" customWidth="1"/>
    <col min="8971" max="9213" width="11.42578125" style="1"/>
    <col min="9214" max="9214" width="5.28515625" style="1" customWidth="1"/>
    <col min="9215" max="9215" width="22.28515625" style="1" customWidth="1"/>
    <col min="9216" max="9216" width="60.85546875" style="1" customWidth="1"/>
    <col min="9217" max="9217" width="8" style="1" customWidth="1"/>
    <col min="9218" max="9218" width="5.85546875" style="1" customWidth="1"/>
    <col min="9219" max="9219" width="6.42578125" style="1" customWidth="1"/>
    <col min="9220" max="9220" width="5.42578125" style="1" customWidth="1"/>
    <col min="9221" max="9221" width="8.140625" style="1" customWidth="1"/>
    <col min="9222" max="9222" width="7.28515625" style="1" bestFit="1" customWidth="1"/>
    <col min="9223" max="9223" width="12.140625" style="1" customWidth="1"/>
    <col min="9224" max="9224" width="12.42578125" style="1" customWidth="1"/>
    <col min="9225" max="9226" width="0" style="1" hidden="1" customWidth="1"/>
    <col min="9227" max="9469" width="11.42578125" style="1"/>
    <col min="9470" max="9470" width="5.28515625" style="1" customWidth="1"/>
    <col min="9471" max="9471" width="22.28515625" style="1" customWidth="1"/>
    <col min="9472" max="9472" width="60.85546875" style="1" customWidth="1"/>
    <col min="9473" max="9473" width="8" style="1" customWidth="1"/>
    <col min="9474" max="9474" width="5.85546875" style="1" customWidth="1"/>
    <col min="9475" max="9475" width="6.42578125" style="1" customWidth="1"/>
    <col min="9476" max="9476" width="5.42578125" style="1" customWidth="1"/>
    <col min="9477" max="9477" width="8.140625" style="1" customWidth="1"/>
    <col min="9478" max="9478" width="7.28515625" style="1" bestFit="1" customWidth="1"/>
    <col min="9479" max="9479" width="12.140625" style="1" customWidth="1"/>
    <col min="9480" max="9480" width="12.42578125" style="1" customWidth="1"/>
    <col min="9481" max="9482" width="0" style="1" hidden="1" customWidth="1"/>
    <col min="9483" max="9725" width="11.42578125" style="1"/>
    <col min="9726" max="9726" width="5.28515625" style="1" customWidth="1"/>
    <col min="9727" max="9727" width="22.28515625" style="1" customWidth="1"/>
    <col min="9728" max="9728" width="60.85546875" style="1" customWidth="1"/>
    <col min="9729" max="9729" width="8" style="1" customWidth="1"/>
    <col min="9730" max="9730" width="5.85546875" style="1" customWidth="1"/>
    <col min="9731" max="9731" width="6.42578125" style="1" customWidth="1"/>
    <col min="9732" max="9732" width="5.42578125" style="1" customWidth="1"/>
    <col min="9733" max="9733" width="8.140625" style="1" customWidth="1"/>
    <col min="9734" max="9734" width="7.28515625" style="1" bestFit="1" customWidth="1"/>
    <col min="9735" max="9735" width="12.140625" style="1" customWidth="1"/>
    <col min="9736" max="9736" width="12.42578125" style="1" customWidth="1"/>
    <col min="9737" max="9738" width="0" style="1" hidden="1" customWidth="1"/>
    <col min="9739" max="9981" width="11.42578125" style="1"/>
    <col min="9982" max="9982" width="5.28515625" style="1" customWidth="1"/>
    <col min="9983" max="9983" width="22.28515625" style="1" customWidth="1"/>
    <col min="9984" max="9984" width="60.85546875" style="1" customWidth="1"/>
    <col min="9985" max="9985" width="8" style="1" customWidth="1"/>
    <col min="9986" max="9986" width="5.85546875" style="1" customWidth="1"/>
    <col min="9987" max="9987" width="6.42578125" style="1" customWidth="1"/>
    <col min="9988" max="9988" width="5.42578125" style="1" customWidth="1"/>
    <col min="9989" max="9989" width="8.140625" style="1" customWidth="1"/>
    <col min="9990" max="9990" width="7.28515625" style="1" bestFit="1" customWidth="1"/>
    <col min="9991" max="9991" width="12.140625" style="1" customWidth="1"/>
    <col min="9992" max="9992" width="12.42578125" style="1" customWidth="1"/>
    <col min="9993" max="9994" width="0" style="1" hidden="1" customWidth="1"/>
    <col min="9995" max="10237" width="11.42578125" style="1"/>
    <col min="10238" max="10238" width="5.28515625" style="1" customWidth="1"/>
    <col min="10239" max="10239" width="22.28515625" style="1" customWidth="1"/>
    <col min="10240" max="10240" width="60.85546875" style="1" customWidth="1"/>
    <col min="10241" max="10241" width="8" style="1" customWidth="1"/>
    <col min="10242" max="10242" width="5.85546875" style="1" customWidth="1"/>
    <col min="10243" max="10243" width="6.42578125" style="1" customWidth="1"/>
    <col min="10244" max="10244" width="5.42578125" style="1" customWidth="1"/>
    <col min="10245" max="10245" width="8.140625" style="1" customWidth="1"/>
    <col min="10246" max="10246" width="7.28515625" style="1" bestFit="1" customWidth="1"/>
    <col min="10247" max="10247" width="12.140625" style="1" customWidth="1"/>
    <col min="10248" max="10248" width="12.42578125" style="1" customWidth="1"/>
    <col min="10249" max="10250" width="0" style="1" hidden="1" customWidth="1"/>
    <col min="10251" max="10493" width="11.42578125" style="1"/>
    <col min="10494" max="10494" width="5.28515625" style="1" customWidth="1"/>
    <col min="10495" max="10495" width="22.28515625" style="1" customWidth="1"/>
    <col min="10496" max="10496" width="60.85546875" style="1" customWidth="1"/>
    <col min="10497" max="10497" width="8" style="1" customWidth="1"/>
    <col min="10498" max="10498" width="5.85546875" style="1" customWidth="1"/>
    <col min="10499" max="10499" width="6.42578125" style="1" customWidth="1"/>
    <col min="10500" max="10500" width="5.42578125" style="1" customWidth="1"/>
    <col min="10501" max="10501" width="8.140625" style="1" customWidth="1"/>
    <col min="10502" max="10502" width="7.28515625" style="1" bestFit="1" customWidth="1"/>
    <col min="10503" max="10503" width="12.140625" style="1" customWidth="1"/>
    <col min="10504" max="10504" width="12.42578125" style="1" customWidth="1"/>
    <col min="10505" max="10506" width="0" style="1" hidden="1" customWidth="1"/>
    <col min="10507" max="10749" width="11.42578125" style="1"/>
    <col min="10750" max="10750" width="5.28515625" style="1" customWidth="1"/>
    <col min="10751" max="10751" width="22.28515625" style="1" customWidth="1"/>
    <col min="10752" max="10752" width="60.85546875" style="1" customWidth="1"/>
    <col min="10753" max="10753" width="8" style="1" customWidth="1"/>
    <col min="10754" max="10754" width="5.85546875" style="1" customWidth="1"/>
    <col min="10755" max="10755" width="6.42578125" style="1" customWidth="1"/>
    <col min="10756" max="10756" width="5.42578125" style="1" customWidth="1"/>
    <col min="10757" max="10757" width="8.140625" style="1" customWidth="1"/>
    <col min="10758" max="10758" width="7.28515625" style="1" bestFit="1" customWidth="1"/>
    <col min="10759" max="10759" width="12.140625" style="1" customWidth="1"/>
    <col min="10760" max="10760" width="12.42578125" style="1" customWidth="1"/>
    <col min="10761" max="10762" width="0" style="1" hidden="1" customWidth="1"/>
    <col min="10763" max="11005" width="11.42578125" style="1"/>
    <col min="11006" max="11006" width="5.28515625" style="1" customWidth="1"/>
    <col min="11007" max="11007" width="22.28515625" style="1" customWidth="1"/>
    <col min="11008" max="11008" width="60.85546875" style="1" customWidth="1"/>
    <col min="11009" max="11009" width="8" style="1" customWidth="1"/>
    <col min="11010" max="11010" width="5.85546875" style="1" customWidth="1"/>
    <col min="11011" max="11011" width="6.42578125" style="1" customWidth="1"/>
    <col min="11012" max="11012" width="5.42578125" style="1" customWidth="1"/>
    <col min="11013" max="11013" width="8.140625" style="1" customWidth="1"/>
    <col min="11014" max="11014" width="7.28515625" style="1" bestFit="1" customWidth="1"/>
    <col min="11015" max="11015" width="12.140625" style="1" customWidth="1"/>
    <col min="11016" max="11016" width="12.42578125" style="1" customWidth="1"/>
    <col min="11017" max="11018" width="0" style="1" hidden="1" customWidth="1"/>
    <col min="11019" max="11261" width="11.42578125" style="1"/>
    <col min="11262" max="11262" width="5.28515625" style="1" customWidth="1"/>
    <col min="11263" max="11263" width="22.28515625" style="1" customWidth="1"/>
    <col min="11264" max="11264" width="60.85546875" style="1" customWidth="1"/>
    <col min="11265" max="11265" width="8" style="1" customWidth="1"/>
    <col min="11266" max="11266" width="5.85546875" style="1" customWidth="1"/>
    <col min="11267" max="11267" width="6.42578125" style="1" customWidth="1"/>
    <col min="11268" max="11268" width="5.42578125" style="1" customWidth="1"/>
    <col min="11269" max="11269" width="8.140625" style="1" customWidth="1"/>
    <col min="11270" max="11270" width="7.28515625" style="1" bestFit="1" customWidth="1"/>
    <col min="11271" max="11271" width="12.140625" style="1" customWidth="1"/>
    <col min="11272" max="11272" width="12.42578125" style="1" customWidth="1"/>
    <col min="11273" max="11274" width="0" style="1" hidden="1" customWidth="1"/>
    <col min="11275" max="11517" width="11.42578125" style="1"/>
    <col min="11518" max="11518" width="5.28515625" style="1" customWidth="1"/>
    <col min="11519" max="11519" width="22.28515625" style="1" customWidth="1"/>
    <col min="11520" max="11520" width="60.85546875" style="1" customWidth="1"/>
    <col min="11521" max="11521" width="8" style="1" customWidth="1"/>
    <col min="11522" max="11522" width="5.85546875" style="1" customWidth="1"/>
    <col min="11523" max="11523" width="6.42578125" style="1" customWidth="1"/>
    <col min="11524" max="11524" width="5.42578125" style="1" customWidth="1"/>
    <col min="11525" max="11525" width="8.140625" style="1" customWidth="1"/>
    <col min="11526" max="11526" width="7.28515625" style="1" bestFit="1" customWidth="1"/>
    <col min="11527" max="11527" width="12.140625" style="1" customWidth="1"/>
    <col min="11528" max="11528" width="12.42578125" style="1" customWidth="1"/>
    <col min="11529" max="11530" width="0" style="1" hidden="1" customWidth="1"/>
    <col min="11531" max="11773" width="11.42578125" style="1"/>
    <col min="11774" max="11774" width="5.28515625" style="1" customWidth="1"/>
    <col min="11775" max="11775" width="22.28515625" style="1" customWidth="1"/>
    <col min="11776" max="11776" width="60.85546875" style="1" customWidth="1"/>
    <col min="11777" max="11777" width="8" style="1" customWidth="1"/>
    <col min="11778" max="11778" width="5.85546875" style="1" customWidth="1"/>
    <col min="11779" max="11779" width="6.42578125" style="1" customWidth="1"/>
    <col min="11780" max="11780" width="5.42578125" style="1" customWidth="1"/>
    <col min="11781" max="11781" width="8.140625" style="1" customWidth="1"/>
    <col min="11782" max="11782" width="7.28515625" style="1" bestFit="1" customWidth="1"/>
    <col min="11783" max="11783" width="12.140625" style="1" customWidth="1"/>
    <col min="11784" max="11784" width="12.42578125" style="1" customWidth="1"/>
    <col min="11785" max="11786" width="0" style="1" hidden="1" customWidth="1"/>
    <col min="11787" max="12029" width="11.42578125" style="1"/>
    <col min="12030" max="12030" width="5.28515625" style="1" customWidth="1"/>
    <col min="12031" max="12031" width="22.28515625" style="1" customWidth="1"/>
    <col min="12032" max="12032" width="60.85546875" style="1" customWidth="1"/>
    <col min="12033" max="12033" width="8" style="1" customWidth="1"/>
    <col min="12034" max="12034" width="5.85546875" style="1" customWidth="1"/>
    <col min="12035" max="12035" width="6.42578125" style="1" customWidth="1"/>
    <col min="12036" max="12036" width="5.42578125" style="1" customWidth="1"/>
    <col min="12037" max="12037" width="8.140625" style="1" customWidth="1"/>
    <col min="12038" max="12038" width="7.28515625" style="1" bestFit="1" customWidth="1"/>
    <col min="12039" max="12039" width="12.140625" style="1" customWidth="1"/>
    <col min="12040" max="12040" width="12.42578125" style="1" customWidth="1"/>
    <col min="12041" max="12042" width="0" style="1" hidden="1" customWidth="1"/>
    <col min="12043" max="12285" width="11.42578125" style="1"/>
    <col min="12286" max="12286" width="5.28515625" style="1" customWidth="1"/>
    <col min="12287" max="12287" width="22.28515625" style="1" customWidth="1"/>
    <col min="12288" max="12288" width="60.85546875" style="1" customWidth="1"/>
    <col min="12289" max="12289" width="8" style="1" customWidth="1"/>
    <col min="12290" max="12290" width="5.85546875" style="1" customWidth="1"/>
    <col min="12291" max="12291" width="6.42578125" style="1" customWidth="1"/>
    <col min="12292" max="12292" width="5.42578125" style="1" customWidth="1"/>
    <col min="12293" max="12293" width="8.140625" style="1" customWidth="1"/>
    <col min="12294" max="12294" width="7.28515625" style="1" bestFit="1" customWidth="1"/>
    <col min="12295" max="12295" width="12.140625" style="1" customWidth="1"/>
    <col min="12296" max="12296" width="12.42578125" style="1" customWidth="1"/>
    <col min="12297" max="12298" width="0" style="1" hidden="1" customWidth="1"/>
    <col min="12299" max="12541" width="11.42578125" style="1"/>
    <col min="12542" max="12542" width="5.28515625" style="1" customWidth="1"/>
    <col min="12543" max="12543" width="22.28515625" style="1" customWidth="1"/>
    <col min="12544" max="12544" width="60.85546875" style="1" customWidth="1"/>
    <col min="12545" max="12545" width="8" style="1" customWidth="1"/>
    <col min="12546" max="12546" width="5.85546875" style="1" customWidth="1"/>
    <col min="12547" max="12547" width="6.42578125" style="1" customWidth="1"/>
    <col min="12548" max="12548" width="5.42578125" style="1" customWidth="1"/>
    <col min="12549" max="12549" width="8.140625" style="1" customWidth="1"/>
    <col min="12550" max="12550" width="7.28515625" style="1" bestFit="1" customWidth="1"/>
    <col min="12551" max="12551" width="12.140625" style="1" customWidth="1"/>
    <col min="12552" max="12552" width="12.42578125" style="1" customWidth="1"/>
    <col min="12553" max="12554" width="0" style="1" hidden="1" customWidth="1"/>
    <col min="12555" max="12797" width="11.42578125" style="1"/>
    <col min="12798" max="12798" width="5.28515625" style="1" customWidth="1"/>
    <col min="12799" max="12799" width="22.28515625" style="1" customWidth="1"/>
    <col min="12800" max="12800" width="60.85546875" style="1" customWidth="1"/>
    <col min="12801" max="12801" width="8" style="1" customWidth="1"/>
    <col min="12802" max="12802" width="5.85546875" style="1" customWidth="1"/>
    <col min="12803" max="12803" width="6.42578125" style="1" customWidth="1"/>
    <col min="12804" max="12804" width="5.42578125" style="1" customWidth="1"/>
    <col min="12805" max="12805" width="8.140625" style="1" customWidth="1"/>
    <col min="12806" max="12806" width="7.28515625" style="1" bestFit="1" customWidth="1"/>
    <col min="12807" max="12807" width="12.140625" style="1" customWidth="1"/>
    <col min="12808" max="12808" width="12.42578125" style="1" customWidth="1"/>
    <col min="12809" max="12810" width="0" style="1" hidden="1" customWidth="1"/>
    <col min="12811" max="13053" width="11.42578125" style="1"/>
    <col min="13054" max="13054" width="5.28515625" style="1" customWidth="1"/>
    <col min="13055" max="13055" width="22.28515625" style="1" customWidth="1"/>
    <col min="13056" max="13056" width="60.85546875" style="1" customWidth="1"/>
    <col min="13057" max="13057" width="8" style="1" customWidth="1"/>
    <col min="13058" max="13058" width="5.85546875" style="1" customWidth="1"/>
    <col min="13059" max="13059" width="6.42578125" style="1" customWidth="1"/>
    <col min="13060" max="13060" width="5.42578125" style="1" customWidth="1"/>
    <col min="13061" max="13061" width="8.140625" style="1" customWidth="1"/>
    <col min="13062" max="13062" width="7.28515625" style="1" bestFit="1" customWidth="1"/>
    <col min="13063" max="13063" width="12.140625" style="1" customWidth="1"/>
    <col min="13064" max="13064" width="12.42578125" style="1" customWidth="1"/>
    <col min="13065" max="13066" width="0" style="1" hidden="1" customWidth="1"/>
    <col min="13067" max="13309" width="11.42578125" style="1"/>
    <col min="13310" max="13310" width="5.28515625" style="1" customWidth="1"/>
    <col min="13311" max="13311" width="22.28515625" style="1" customWidth="1"/>
    <col min="13312" max="13312" width="60.85546875" style="1" customWidth="1"/>
    <col min="13313" max="13313" width="8" style="1" customWidth="1"/>
    <col min="13314" max="13314" width="5.85546875" style="1" customWidth="1"/>
    <col min="13315" max="13315" width="6.42578125" style="1" customWidth="1"/>
    <col min="13316" max="13316" width="5.42578125" style="1" customWidth="1"/>
    <col min="13317" max="13317" width="8.140625" style="1" customWidth="1"/>
    <col min="13318" max="13318" width="7.28515625" style="1" bestFit="1" customWidth="1"/>
    <col min="13319" max="13319" width="12.140625" style="1" customWidth="1"/>
    <col min="13320" max="13320" width="12.42578125" style="1" customWidth="1"/>
    <col min="13321" max="13322" width="0" style="1" hidden="1" customWidth="1"/>
    <col min="13323" max="13565" width="11.42578125" style="1"/>
    <col min="13566" max="13566" width="5.28515625" style="1" customWidth="1"/>
    <col min="13567" max="13567" width="22.28515625" style="1" customWidth="1"/>
    <col min="13568" max="13568" width="60.85546875" style="1" customWidth="1"/>
    <col min="13569" max="13569" width="8" style="1" customWidth="1"/>
    <col min="13570" max="13570" width="5.85546875" style="1" customWidth="1"/>
    <col min="13571" max="13571" width="6.42578125" style="1" customWidth="1"/>
    <col min="13572" max="13572" width="5.42578125" style="1" customWidth="1"/>
    <col min="13573" max="13573" width="8.140625" style="1" customWidth="1"/>
    <col min="13574" max="13574" width="7.28515625" style="1" bestFit="1" customWidth="1"/>
    <col min="13575" max="13575" width="12.140625" style="1" customWidth="1"/>
    <col min="13576" max="13576" width="12.42578125" style="1" customWidth="1"/>
    <col min="13577" max="13578" width="0" style="1" hidden="1" customWidth="1"/>
    <col min="13579" max="13821" width="11.42578125" style="1"/>
    <col min="13822" max="13822" width="5.28515625" style="1" customWidth="1"/>
    <col min="13823" max="13823" width="22.28515625" style="1" customWidth="1"/>
    <col min="13824" max="13824" width="60.85546875" style="1" customWidth="1"/>
    <col min="13825" max="13825" width="8" style="1" customWidth="1"/>
    <col min="13826" max="13826" width="5.85546875" style="1" customWidth="1"/>
    <col min="13827" max="13827" width="6.42578125" style="1" customWidth="1"/>
    <col min="13828" max="13828" width="5.42578125" style="1" customWidth="1"/>
    <col min="13829" max="13829" width="8.140625" style="1" customWidth="1"/>
    <col min="13830" max="13830" width="7.28515625" style="1" bestFit="1" customWidth="1"/>
    <col min="13831" max="13831" width="12.140625" style="1" customWidth="1"/>
    <col min="13832" max="13832" width="12.42578125" style="1" customWidth="1"/>
    <col min="13833" max="13834" width="0" style="1" hidden="1" customWidth="1"/>
    <col min="13835" max="14077" width="11.42578125" style="1"/>
    <col min="14078" max="14078" width="5.28515625" style="1" customWidth="1"/>
    <col min="14079" max="14079" width="22.28515625" style="1" customWidth="1"/>
    <col min="14080" max="14080" width="60.85546875" style="1" customWidth="1"/>
    <col min="14081" max="14081" width="8" style="1" customWidth="1"/>
    <col min="14082" max="14082" width="5.85546875" style="1" customWidth="1"/>
    <col min="14083" max="14083" width="6.42578125" style="1" customWidth="1"/>
    <col min="14084" max="14084" width="5.42578125" style="1" customWidth="1"/>
    <col min="14085" max="14085" width="8.140625" style="1" customWidth="1"/>
    <col min="14086" max="14086" width="7.28515625" style="1" bestFit="1" customWidth="1"/>
    <col min="14087" max="14087" width="12.140625" style="1" customWidth="1"/>
    <col min="14088" max="14088" width="12.42578125" style="1" customWidth="1"/>
    <col min="14089" max="14090" width="0" style="1" hidden="1" customWidth="1"/>
    <col min="14091" max="14333" width="11.42578125" style="1"/>
    <col min="14334" max="14334" width="5.28515625" style="1" customWidth="1"/>
    <col min="14335" max="14335" width="22.28515625" style="1" customWidth="1"/>
    <col min="14336" max="14336" width="60.85546875" style="1" customWidth="1"/>
    <col min="14337" max="14337" width="8" style="1" customWidth="1"/>
    <col min="14338" max="14338" width="5.85546875" style="1" customWidth="1"/>
    <col min="14339" max="14339" width="6.42578125" style="1" customWidth="1"/>
    <col min="14340" max="14340" width="5.42578125" style="1" customWidth="1"/>
    <col min="14341" max="14341" width="8.140625" style="1" customWidth="1"/>
    <col min="14342" max="14342" width="7.28515625" style="1" bestFit="1" customWidth="1"/>
    <col min="14343" max="14343" width="12.140625" style="1" customWidth="1"/>
    <col min="14344" max="14344" width="12.42578125" style="1" customWidth="1"/>
    <col min="14345" max="14346" width="0" style="1" hidden="1" customWidth="1"/>
    <col min="14347" max="14589" width="11.42578125" style="1"/>
    <col min="14590" max="14590" width="5.28515625" style="1" customWidth="1"/>
    <col min="14591" max="14591" width="22.28515625" style="1" customWidth="1"/>
    <col min="14592" max="14592" width="60.85546875" style="1" customWidth="1"/>
    <col min="14593" max="14593" width="8" style="1" customWidth="1"/>
    <col min="14594" max="14594" width="5.85546875" style="1" customWidth="1"/>
    <col min="14595" max="14595" width="6.42578125" style="1" customWidth="1"/>
    <col min="14596" max="14596" width="5.42578125" style="1" customWidth="1"/>
    <col min="14597" max="14597" width="8.140625" style="1" customWidth="1"/>
    <col min="14598" max="14598" width="7.28515625" style="1" bestFit="1" customWidth="1"/>
    <col min="14599" max="14599" width="12.140625" style="1" customWidth="1"/>
    <col min="14600" max="14600" width="12.42578125" style="1" customWidth="1"/>
    <col min="14601" max="14602" width="0" style="1" hidden="1" customWidth="1"/>
    <col min="14603" max="14845" width="11.42578125" style="1"/>
    <col min="14846" max="14846" width="5.28515625" style="1" customWidth="1"/>
    <col min="14847" max="14847" width="22.28515625" style="1" customWidth="1"/>
    <col min="14848" max="14848" width="60.85546875" style="1" customWidth="1"/>
    <col min="14849" max="14849" width="8" style="1" customWidth="1"/>
    <col min="14850" max="14850" width="5.85546875" style="1" customWidth="1"/>
    <col min="14851" max="14851" width="6.42578125" style="1" customWidth="1"/>
    <col min="14852" max="14852" width="5.42578125" style="1" customWidth="1"/>
    <col min="14853" max="14853" width="8.140625" style="1" customWidth="1"/>
    <col min="14854" max="14854" width="7.28515625" style="1" bestFit="1" customWidth="1"/>
    <col min="14855" max="14855" width="12.140625" style="1" customWidth="1"/>
    <col min="14856" max="14856" width="12.42578125" style="1" customWidth="1"/>
    <col min="14857" max="14858" width="0" style="1" hidden="1" customWidth="1"/>
    <col min="14859" max="15101" width="11.42578125" style="1"/>
    <col min="15102" max="15102" width="5.28515625" style="1" customWidth="1"/>
    <col min="15103" max="15103" width="22.28515625" style="1" customWidth="1"/>
    <col min="15104" max="15104" width="60.85546875" style="1" customWidth="1"/>
    <col min="15105" max="15105" width="8" style="1" customWidth="1"/>
    <col min="15106" max="15106" width="5.85546875" style="1" customWidth="1"/>
    <col min="15107" max="15107" width="6.42578125" style="1" customWidth="1"/>
    <col min="15108" max="15108" width="5.42578125" style="1" customWidth="1"/>
    <col min="15109" max="15109" width="8.140625" style="1" customWidth="1"/>
    <col min="15110" max="15110" width="7.28515625" style="1" bestFit="1" customWidth="1"/>
    <col min="15111" max="15111" width="12.140625" style="1" customWidth="1"/>
    <col min="15112" max="15112" width="12.42578125" style="1" customWidth="1"/>
    <col min="15113" max="15114" width="0" style="1" hidden="1" customWidth="1"/>
    <col min="15115" max="15357" width="11.42578125" style="1"/>
    <col min="15358" max="15358" width="5.28515625" style="1" customWidth="1"/>
    <col min="15359" max="15359" width="22.28515625" style="1" customWidth="1"/>
    <col min="15360" max="15360" width="60.85546875" style="1" customWidth="1"/>
    <col min="15361" max="15361" width="8" style="1" customWidth="1"/>
    <col min="15362" max="15362" width="5.85546875" style="1" customWidth="1"/>
    <col min="15363" max="15363" width="6.42578125" style="1" customWidth="1"/>
    <col min="15364" max="15364" width="5.42578125" style="1" customWidth="1"/>
    <col min="15365" max="15365" width="8.140625" style="1" customWidth="1"/>
    <col min="15366" max="15366" width="7.28515625" style="1" bestFit="1" customWidth="1"/>
    <col min="15367" max="15367" width="12.140625" style="1" customWidth="1"/>
    <col min="15368" max="15368" width="12.42578125" style="1" customWidth="1"/>
    <col min="15369" max="15370" width="0" style="1" hidden="1" customWidth="1"/>
    <col min="15371" max="15613" width="11.42578125" style="1"/>
    <col min="15614" max="15614" width="5.28515625" style="1" customWidth="1"/>
    <col min="15615" max="15615" width="22.28515625" style="1" customWidth="1"/>
    <col min="15616" max="15616" width="60.85546875" style="1" customWidth="1"/>
    <col min="15617" max="15617" width="8" style="1" customWidth="1"/>
    <col min="15618" max="15618" width="5.85546875" style="1" customWidth="1"/>
    <col min="15619" max="15619" width="6.42578125" style="1" customWidth="1"/>
    <col min="15620" max="15620" width="5.42578125" style="1" customWidth="1"/>
    <col min="15621" max="15621" width="8.140625" style="1" customWidth="1"/>
    <col min="15622" max="15622" width="7.28515625" style="1" bestFit="1" customWidth="1"/>
    <col min="15623" max="15623" width="12.140625" style="1" customWidth="1"/>
    <col min="15624" max="15624" width="12.42578125" style="1" customWidth="1"/>
    <col min="15625" max="15626" width="0" style="1" hidden="1" customWidth="1"/>
    <col min="15627" max="15869" width="11.42578125" style="1"/>
    <col min="15870" max="15870" width="5.28515625" style="1" customWidth="1"/>
    <col min="15871" max="15871" width="22.28515625" style="1" customWidth="1"/>
    <col min="15872" max="15872" width="60.85546875" style="1" customWidth="1"/>
    <col min="15873" max="15873" width="8" style="1" customWidth="1"/>
    <col min="15874" max="15874" width="5.85546875" style="1" customWidth="1"/>
    <col min="15875" max="15875" width="6.42578125" style="1" customWidth="1"/>
    <col min="15876" max="15876" width="5.42578125" style="1" customWidth="1"/>
    <col min="15877" max="15877" width="8.140625" style="1" customWidth="1"/>
    <col min="15878" max="15878" width="7.28515625" style="1" bestFit="1" customWidth="1"/>
    <col min="15879" max="15879" width="12.140625" style="1" customWidth="1"/>
    <col min="15880" max="15880" width="12.42578125" style="1" customWidth="1"/>
    <col min="15881" max="15882" width="0" style="1" hidden="1" customWidth="1"/>
    <col min="15883" max="16125" width="11.42578125" style="1"/>
    <col min="16126" max="16126" width="5.28515625" style="1" customWidth="1"/>
    <col min="16127" max="16127" width="22.28515625" style="1" customWidth="1"/>
    <col min="16128" max="16128" width="60.85546875" style="1" customWidth="1"/>
    <col min="16129" max="16129" width="8" style="1" customWidth="1"/>
    <col min="16130" max="16130" width="5.85546875" style="1" customWidth="1"/>
    <col min="16131" max="16131" width="6.42578125" style="1" customWidth="1"/>
    <col min="16132" max="16132" width="5.42578125" style="1" customWidth="1"/>
    <col min="16133" max="16133" width="8.140625" style="1" customWidth="1"/>
    <col min="16134" max="16134" width="7.28515625" style="1" bestFit="1" customWidth="1"/>
    <col min="16135" max="16135" width="12.140625" style="1" customWidth="1"/>
    <col min="16136" max="16136" width="12.42578125" style="1" customWidth="1"/>
    <col min="16137" max="16138" width="0" style="1" hidden="1" customWidth="1"/>
    <col min="16139" max="16384" width="11.42578125" style="1"/>
  </cols>
  <sheetData>
    <row r="1" spans="1:15" ht="11.25" customHeight="1" x14ac:dyDescent="0.2">
      <c r="B1" s="2"/>
      <c r="D1" s="3"/>
      <c r="E1" s="4"/>
      <c r="F1" s="4"/>
      <c r="G1" s="4"/>
      <c r="H1" s="119"/>
      <c r="I1" s="5"/>
      <c r="J1" s="4"/>
      <c r="K1" s="4"/>
      <c r="L1" s="4"/>
      <c r="M1" s="4"/>
    </row>
    <row r="2" spans="1:15" ht="31.5" customHeight="1" x14ac:dyDescent="0.2">
      <c r="B2" s="2"/>
      <c r="D2" s="6"/>
      <c r="E2" s="7"/>
      <c r="F2" s="7"/>
      <c r="G2" s="7"/>
      <c r="H2" s="129" t="s">
        <v>344</v>
      </c>
      <c r="I2" s="129"/>
      <c r="J2" s="129"/>
      <c r="K2" s="129"/>
      <c r="L2" s="129"/>
      <c r="M2" s="129"/>
    </row>
    <row r="3" spans="1:15" ht="15" x14ac:dyDescent="0.2">
      <c r="B3" s="2"/>
      <c r="D3" s="8"/>
      <c r="H3" s="129"/>
      <c r="I3" s="129"/>
      <c r="J3" s="129"/>
      <c r="K3" s="129"/>
      <c r="L3" s="129"/>
      <c r="M3" s="129"/>
    </row>
    <row r="4" spans="1:15" ht="29.25" customHeight="1" x14ac:dyDescent="0.25">
      <c r="B4" s="2"/>
      <c r="D4" s="9"/>
      <c r="L4" s="130" t="s">
        <v>0</v>
      </c>
      <c r="M4" s="131"/>
    </row>
    <row r="5" spans="1:15" ht="20.25" customHeight="1" x14ac:dyDescent="0.25">
      <c r="B5" s="11"/>
      <c r="C5" s="1" t="s">
        <v>1</v>
      </c>
      <c r="K5" s="132">
        <v>45139</v>
      </c>
      <c r="L5" s="133"/>
      <c r="M5" s="133"/>
    </row>
    <row r="6" spans="1:15" ht="114.75" customHeight="1" x14ac:dyDescent="0.2">
      <c r="A6" s="13" t="s">
        <v>2</v>
      </c>
      <c r="B6" s="13" t="s">
        <v>3</v>
      </c>
      <c r="C6" s="13" t="s">
        <v>4</v>
      </c>
      <c r="D6" s="14" t="s">
        <v>5</v>
      </c>
      <c r="E6" s="15" t="s">
        <v>6</v>
      </c>
      <c r="F6" s="16" t="s">
        <v>7</v>
      </c>
      <c r="G6" s="16" t="s">
        <v>8</v>
      </c>
      <c r="H6" s="121" t="s">
        <v>9</v>
      </c>
      <c r="I6" s="17" t="s">
        <v>10</v>
      </c>
      <c r="J6" s="18" t="s">
        <v>11</v>
      </c>
      <c r="K6" s="18" t="s">
        <v>346</v>
      </c>
      <c r="L6" s="19" t="s">
        <v>12</v>
      </c>
      <c r="M6" s="20" t="s">
        <v>13</v>
      </c>
    </row>
    <row r="7" spans="1:15" x14ac:dyDescent="0.2">
      <c r="A7" s="21">
        <v>1</v>
      </c>
      <c r="B7" s="22" t="s">
        <v>14</v>
      </c>
      <c r="C7" s="22"/>
      <c r="D7" s="23"/>
      <c r="E7" s="22"/>
      <c r="F7" s="22"/>
      <c r="G7" s="22"/>
      <c r="H7" s="22"/>
      <c r="I7" s="24"/>
      <c r="J7" s="22"/>
      <c r="K7" s="22"/>
      <c r="L7" s="22"/>
      <c r="M7" s="22"/>
    </row>
    <row r="8" spans="1:15" x14ac:dyDescent="0.25">
      <c r="A8" s="21">
        <v>2</v>
      </c>
      <c r="B8" s="25">
        <v>4820085742833</v>
      </c>
      <c r="C8" s="26" t="s">
        <v>15</v>
      </c>
      <c r="D8" s="27" t="s">
        <v>16</v>
      </c>
      <c r="E8" s="28" t="s">
        <v>17</v>
      </c>
      <c r="F8" s="28">
        <v>12</v>
      </c>
      <c r="G8" s="28">
        <v>576</v>
      </c>
      <c r="H8" s="107">
        <v>173</v>
      </c>
      <c r="I8" s="29">
        <f>H8/1</f>
        <v>173</v>
      </c>
      <c r="J8" s="30" t="s">
        <v>18</v>
      </c>
      <c r="K8" s="30">
        <f>I8/7.5</f>
        <v>23.066666666666666</v>
      </c>
      <c r="L8" s="30">
        <f t="shared" ref="L8:L17" si="0">H8*F8</f>
        <v>2076</v>
      </c>
      <c r="M8" s="31">
        <f t="shared" ref="M8:M17" si="1">H8*G8</f>
        <v>99648</v>
      </c>
      <c r="O8" s="100"/>
    </row>
    <row r="9" spans="1:15" x14ac:dyDescent="0.25">
      <c r="A9" s="21">
        <v>3</v>
      </c>
      <c r="B9" s="25">
        <v>4820085742772</v>
      </c>
      <c r="C9" s="32" t="s">
        <v>19</v>
      </c>
      <c r="D9" s="33" t="s">
        <v>16</v>
      </c>
      <c r="E9" s="28" t="s">
        <v>17</v>
      </c>
      <c r="F9" s="28">
        <v>12</v>
      </c>
      <c r="G9" s="28">
        <v>576</v>
      </c>
      <c r="H9" s="107">
        <v>117</v>
      </c>
      <c r="I9" s="29">
        <f>H9/1</f>
        <v>117</v>
      </c>
      <c r="J9" s="30" t="s">
        <v>20</v>
      </c>
      <c r="K9" s="30">
        <f>I9/6</f>
        <v>19.5</v>
      </c>
      <c r="L9" s="30">
        <f t="shared" si="0"/>
        <v>1404</v>
      </c>
      <c r="M9" s="31">
        <f t="shared" si="1"/>
        <v>67392</v>
      </c>
    </row>
    <row r="10" spans="1:15" x14ac:dyDescent="0.25">
      <c r="A10" s="21">
        <v>4</v>
      </c>
      <c r="B10" s="25">
        <v>4820085742789</v>
      </c>
      <c r="C10" s="32" t="s">
        <v>19</v>
      </c>
      <c r="D10" s="33" t="s">
        <v>21</v>
      </c>
      <c r="E10" s="28" t="s">
        <v>17</v>
      </c>
      <c r="F10" s="28">
        <v>1</v>
      </c>
      <c r="G10" s="28">
        <v>128</v>
      </c>
      <c r="H10" s="107">
        <v>354</v>
      </c>
      <c r="I10" s="29">
        <f>H10/5</f>
        <v>70.8</v>
      </c>
      <c r="J10" s="30" t="s">
        <v>20</v>
      </c>
      <c r="K10" s="30">
        <f>I10/6</f>
        <v>11.799999999999999</v>
      </c>
      <c r="L10" s="30">
        <f t="shared" si="0"/>
        <v>354</v>
      </c>
      <c r="M10" s="31">
        <f t="shared" si="1"/>
        <v>45312</v>
      </c>
    </row>
    <row r="11" spans="1:15" x14ac:dyDescent="0.25">
      <c r="A11" s="21">
        <v>5</v>
      </c>
      <c r="B11" s="25">
        <v>4820085742796</v>
      </c>
      <c r="C11" s="32" t="s">
        <v>19</v>
      </c>
      <c r="D11" s="33" t="s">
        <v>22</v>
      </c>
      <c r="E11" s="28" t="s">
        <v>17</v>
      </c>
      <c r="F11" s="28">
        <v>1</v>
      </c>
      <c r="G11" s="28">
        <v>60</v>
      </c>
      <c r="H11" s="107">
        <v>620</v>
      </c>
      <c r="I11" s="29">
        <f>H11/10</f>
        <v>62</v>
      </c>
      <c r="J11" s="30" t="s">
        <v>20</v>
      </c>
      <c r="K11" s="30">
        <f>I11/6</f>
        <v>10.333333333333334</v>
      </c>
      <c r="L11" s="30">
        <f t="shared" si="0"/>
        <v>620</v>
      </c>
      <c r="M11" s="31">
        <f t="shared" si="1"/>
        <v>37200</v>
      </c>
    </row>
    <row r="12" spans="1:15" x14ac:dyDescent="0.25">
      <c r="A12" s="21">
        <v>6</v>
      </c>
      <c r="B12" s="25">
        <v>4820085742741</v>
      </c>
      <c r="C12" s="32" t="s">
        <v>367</v>
      </c>
      <c r="D12" s="33" t="s">
        <v>16</v>
      </c>
      <c r="E12" s="28" t="s">
        <v>17</v>
      </c>
      <c r="F12" s="28">
        <v>12</v>
      </c>
      <c r="G12" s="28">
        <v>576</v>
      </c>
      <c r="H12" s="107">
        <v>116</v>
      </c>
      <c r="I12" s="29">
        <f>H12/1</f>
        <v>116</v>
      </c>
      <c r="J12" s="30" t="s">
        <v>23</v>
      </c>
      <c r="K12" s="30">
        <f t="shared" ref="K12:K17" si="2">I12/4</f>
        <v>29</v>
      </c>
      <c r="L12" s="30">
        <f t="shared" si="0"/>
        <v>1392</v>
      </c>
      <c r="M12" s="31">
        <f t="shared" si="1"/>
        <v>66816</v>
      </c>
    </row>
    <row r="13" spans="1:15" x14ac:dyDescent="0.25">
      <c r="A13" s="21">
        <v>7</v>
      </c>
      <c r="B13" s="25">
        <v>4820085742758</v>
      </c>
      <c r="C13" s="32" t="s">
        <v>367</v>
      </c>
      <c r="D13" s="33" t="s">
        <v>21</v>
      </c>
      <c r="E13" s="28" t="s">
        <v>17</v>
      </c>
      <c r="F13" s="28">
        <v>1</v>
      </c>
      <c r="G13" s="28">
        <v>128</v>
      </c>
      <c r="H13" s="107">
        <v>354</v>
      </c>
      <c r="I13" s="29">
        <f>H13/5</f>
        <v>70.8</v>
      </c>
      <c r="J13" s="30" t="s">
        <v>23</v>
      </c>
      <c r="K13" s="30">
        <f t="shared" si="2"/>
        <v>17.7</v>
      </c>
      <c r="L13" s="30">
        <f t="shared" si="0"/>
        <v>354</v>
      </c>
      <c r="M13" s="31">
        <f t="shared" si="1"/>
        <v>45312</v>
      </c>
    </row>
    <row r="14" spans="1:15" x14ac:dyDescent="0.25">
      <c r="A14" s="21">
        <v>8</v>
      </c>
      <c r="B14" s="25">
        <v>4820085742765</v>
      </c>
      <c r="C14" s="32" t="s">
        <v>368</v>
      </c>
      <c r="D14" s="33" t="s">
        <v>22</v>
      </c>
      <c r="E14" s="28" t="s">
        <v>17</v>
      </c>
      <c r="F14" s="28">
        <v>1</v>
      </c>
      <c r="G14" s="28">
        <v>60</v>
      </c>
      <c r="H14" s="107">
        <v>620</v>
      </c>
      <c r="I14" s="29">
        <f>H14/10</f>
        <v>62</v>
      </c>
      <c r="J14" s="30" t="s">
        <v>23</v>
      </c>
      <c r="K14" s="30">
        <f t="shared" si="2"/>
        <v>15.5</v>
      </c>
      <c r="L14" s="30">
        <f t="shared" si="0"/>
        <v>620</v>
      </c>
      <c r="M14" s="31">
        <f t="shared" si="1"/>
        <v>37200</v>
      </c>
    </row>
    <row r="15" spans="1:15" x14ac:dyDescent="0.25">
      <c r="A15" s="21">
        <v>9</v>
      </c>
      <c r="B15" s="25">
        <v>4820085742802</v>
      </c>
      <c r="C15" s="32" t="s">
        <v>24</v>
      </c>
      <c r="D15" s="33" t="s">
        <v>16</v>
      </c>
      <c r="E15" s="28" t="s">
        <v>17</v>
      </c>
      <c r="F15" s="28">
        <v>12</v>
      </c>
      <c r="G15" s="28">
        <v>576</v>
      </c>
      <c r="H15" s="107">
        <v>116</v>
      </c>
      <c r="I15" s="29">
        <f>H15/1</f>
        <v>116</v>
      </c>
      <c r="J15" s="30" t="s">
        <v>23</v>
      </c>
      <c r="K15" s="30">
        <f t="shared" si="2"/>
        <v>29</v>
      </c>
      <c r="L15" s="30">
        <f t="shared" si="0"/>
        <v>1392</v>
      </c>
      <c r="M15" s="31">
        <f t="shared" si="1"/>
        <v>66816</v>
      </c>
    </row>
    <row r="16" spans="1:15" x14ac:dyDescent="0.25">
      <c r="A16" s="21">
        <v>10</v>
      </c>
      <c r="B16" s="25">
        <v>4820085742819</v>
      </c>
      <c r="C16" s="32" t="s">
        <v>24</v>
      </c>
      <c r="D16" s="33" t="s">
        <v>21</v>
      </c>
      <c r="E16" s="28" t="s">
        <v>17</v>
      </c>
      <c r="F16" s="28">
        <v>1</v>
      </c>
      <c r="G16" s="28">
        <v>128</v>
      </c>
      <c r="H16" s="107">
        <v>354</v>
      </c>
      <c r="I16" s="29">
        <f>H16/5</f>
        <v>70.8</v>
      </c>
      <c r="J16" s="30" t="s">
        <v>23</v>
      </c>
      <c r="K16" s="30">
        <f t="shared" si="2"/>
        <v>17.7</v>
      </c>
      <c r="L16" s="30">
        <f t="shared" si="0"/>
        <v>354</v>
      </c>
      <c r="M16" s="31">
        <f t="shared" si="1"/>
        <v>45312</v>
      </c>
    </row>
    <row r="17" spans="1:15" x14ac:dyDescent="0.25">
      <c r="A17" s="21">
        <v>11</v>
      </c>
      <c r="B17" s="25">
        <v>4820085742826</v>
      </c>
      <c r="C17" s="32" t="s">
        <v>24</v>
      </c>
      <c r="D17" s="33" t="s">
        <v>22</v>
      </c>
      <c r="E17" s="28" t="s">
        <v>17</v>
      </c>
      <c r="F17" s="28">
        <v>1</v>
      </c>
      <c r="G17" s="28">
        <v>60</v>
      </c>
      <c r="H17" s="107">
        <v>620</v>
      </c>
      <c r="I17" s="29">
        <f>H17/10</f>
        <v>62</v>
      </c>
      <c r="J17" s="30" t="s">
        <v>23</v>
      </c>
      <c r="K17" s="30">
        <f t="shared" si="2"/>
        <v>15.5</v>
      </c>
      <c r="L17" s="30">
        <f t="shared" si="0"/>
        <v>620</v>
      </c>
      <c r="M17" s="31">
        <f t="shared" si="1"/>
        <v>37200</v>
      </c>
    </row>
    <row r="18" spans="1:15" x14ac:dyDescent="0.2">
      <c r="A18" s="21">
        <v>12</v>
      </c>
      <c r="B18" s="36" t="s">
        <v>25</v>
      </c>
      <c r="C18" s="36"/>
      <c r="D18" s="37"/>
      <c r="E18" s="36"/>
      <c r="F18" s="36"/>
      <c r="G18" s="36"/>
      <c r="H18" s="36"/>
      <c r="I18" s="36"/>
      <c r="J18" s="36"/>
      <c r="K18" s="36"/>
      <c r="L18" s="36"/>
      <c r="M18" s="36"/>
    </row>
    <row r="19" spans="1:15" x14ac:dyDescent="0.25">
      <c r="A19" s="21">
        <v>13</v>
      </c>
      <c r="B19" s="25">
        <v>4820085745179</v>
      </c>
      <c r="C19" s="38" t="s">
        <v>26</v>
      </c>
      <c r="D19" s="39" t="s">
        <v>27</v>
      </c>
      <c r="E19" s="28" t="s">
        <v>17</v>
      </c>
      <c r="F19" s="28">
        <v>21</v>
      </c>
      <c r="G19" s="28">
        <v>5292</v>
      </c>
      <c r="H19" s="107">
        <v>62</v>
      </c>
      <c r="I19" s="29"/>
      <c r="J19" s="30"/>
      <c r="K19" s="30"/>
      <c r="L19" s="30">
        <f t="shared" ref="L19:L28" si="3">H19*F19</f>
        <v>1302</v>
      </c>
      <c r="M19" s="31">
        <f t="shared" ref="M19:M28" si="4">H19*G19</f>
        <v>328104</v>
      </c>
      <c r="O19" s="100"/>
    </row>
    <row r="20" spans="1:15" x14ac:dyDescent="0.25">
      <c r="A20" s="21">
        <v>14</v>
      </c>
      <c r="B20" s="25">
        <v>4820085740457</v>
      </c>
      <c r="C20" s="38" t="s">
        <v>28</v>
      </c>
      <c r="D20" s="39" t="s">
        <v>21</v>
      </c>
      <c r="E20" s="28" t="s">
        <v>17</v>
      </c>
      <c r="F20" s="28" t="s">
        <v>29</v>
      </c>
      <c r="G20" s="28">
        <v>128</v>
      </c>
      <c r="H20" s="107">
        <v>360</v>
      </c>
      <c r="I20" s="29">
        <f>H20/5</f>
        <v>72</v>
      </c>
      <c r="J20" s="30" t="s">
        <v>30</v>
      </c>
      <c r="K20" s="30">
        <f>I20/1.2</f>
        <v>60</v>
      </c>
      <c r="L20" s="30">
        <f t="shared" si="3"/>
        <v>360</v>
      </c>
      <c r="M20" s="31">
        <f t="shared" si="4"/>
        <v>46080</v>
      </c>
    </row>
    <row r="21" spans="1:15" x14ac:dyDescent="0.25">
      <c r="A21" s="21">
        <v>15</v>
      </c>
      <c r="B21" s="25">
        <v>4820085740136</v>
      </c>
      <c r="C21" s="38" t="s">
        <v>28</v>
      </c>
      <c r="D21" s="39" t="s">
        <v>22</v>
      </c>
      <c r="E21" s="28" t="s">
        <v>17</v>
      </c>
      <c r="F21" s="28">
        <v>1</v>
      </c>
      <c r="G21" s="28">
        <v>60</v>
      </c>
      <c r="H21" s="107">
        <v>591</v>
      </c>
      <c r="I21" s="29">
        <f>H21/10</f>
        <v>59.1</v>
      </c>
      <c r="J21" s="30" t="s">
        <v>30</v>
      </c>
      <c r="K21" s="30">
        <f>I21/1.2</f>
        <v>49.25</v>
      </c>
      <c r="L21" s="30">
        <f t="shared" si="3"/>
        <v>591</v>
      </c>
      <c r="M21" s="31">
        <f t="shared" si="4"/>
        <v>35460</v>
      </c>
    </row>
    <row r="22" spans="1:15" x14ac:dyDescent="0.25">
      <c r="A22" s="21">
        <v>16</v>
      </c>
      <c r="B22" s="25">
        <v>4820085742857</v>
      </c>
      <c r="C22" s="38" t="s">
        <v>28</v>
      </c>
      <c r="D22" s="39" t="s">
        <v>31</v>
      </c>
      <c r="E22" s="28" t="s">
        <v>17</v>
      </c>
      <c r="F22" s="28">
        <v>1</v>
      </c>
      <c r="G22" s="28">
        <v>36</v>
      </c>
      <c r="H22" s="107">
        <v>1175</v>
      </c>
      <c r="I22" s="29">
        <f>H22/20</f>
        <v>58.75</v>
      </c>
      <c r="J22" s="30" t="s">
        <v>30</v>
      </c>
      <c r="K22" s="30">
        <f>I22/1.2</f>
        <v>48.958333333333336</v>
      </c>
      <c r="L22" s="30">
        <f t="shared" si="3"/>
        <v>1175</v>
      </c>
      <c r="M22" s="31">
        <f t="shared" si="4"/>
        <v>42300</v>
      </c>
    </row>
    <row r="23" spans="1:15" x14ac:dyDescent="0.25">
      <c r="A23" s="21">
        <v>17</v>
      </c>
      <c r="B23" s="25">
        <v>4820085743243</v>
      </c>
      <c r="C23" s="38" t="s">
        <v>32</v>
      </c>
      <c r="D23" s="39" t="s">
        <v>22</v>
      </c>
      <c r="E23" s="28" t="s">
        <v>17</v>
      </c>
      <c r="F23" s="28">
        <v>1</v>
      </c>
      <c r="G23" s="28">
        <v>60</v>
      </c>
      <c r="H23" s="107">
        <v>602</v>
      </c>
      <c r="I23" s="29">
        <f>H23/10</f>
        <v>60.2</v>
      </c>
      <c r="J23" s="30" t="s">
        <v>30</v>
      </c>
      <c r="K23" s="30">
        <f>I23/1.2</f>
        <v>50.166666666666671</v>
      </c>
      <c r="L23" s="30">
        <f t="shared" si="3"/>
        <v>602</v>
      </c>
      <c r="M23" s="31">
        <f t="shared" si="4"/>
        <v>36120</v>
      </c>
    </row>
    <row r="24" spans="1:15" x14ac:dyDescent="0.25">
      <c r="A24" s="21">
        <v>18</v>
      </c>
      <c r="B24" s="35">
        <v>4820085745445</v>
      </c>
      <c r="C24" s="38" t="s">
        <v>33</v>
      </c>
      <c r="D24" s="39" t="s">
        <v>34</v>
      </c>
      <c r="E24" s="28" t="s">
        <v>17</v>
      </c>
      <c r="F24" s="28">
        <v>3</v>
      </c>
      <c r="G24" s="28">
        <v>180</v>
      </c>
      <c r="H24" s="107">
        <v>178</v>
      </c>
      <c r="I24" s="29">
        <f>H24/1</f>
        <v>178</v>
      </c>
      <c r="J24" s="30" t="s">
        <v>30</v>
      </c>
      <c r="K24" s="30">
        <f t="shared" ref="K24:K26" si="5">I24/1.2</f>
        <v>148.33333333333334</v>
      </c>
      <c r="L24" s="30">
        <f t="shared" si="3"/>
        <v>534</v>
      </c>
      <c r="M24" s="31">
        <f t="shared" si="4"/>
        <v>32040</v>
      </c>
    </row>
    <row r="25" spans="1:15" x14ac:dyDescent="0.25">
      <c r="A25" s="21">
        <v>19</v>
      </c>
      <c r="B25" s="35">
        <v>4820085745452</v>
      </c>
      <c r="C25" s="38" t="s">
        <v>33</v>
      </c>
      <c r="D25" s="39" t="s">
        <v>35</v>
      </c>
      <c r="E25" s="28" t="s">
        <v>17</v>
      </c>
      <c r="F25" s="28" t="s">
        <v>29</v>
      </c>
      <c r="G25" s="28">
        <v>90</v>
      </c>
      <c r="H25" s="107">
        <v>473</v>
      </c>
      <c r="I25" s="29">
        <f>H25/3</f>
        <v>157.66666666666666</v>
      </c>
      <c r="J25" s="30" t="s">
        <v>30</v>
      </c>
      <c r="K25" s="30">
        <f t="shared" si="5"/>
        <v>131.38888888888889</v>
      </c>
      <c r="L25" s="30">
        <f t="shared" si="3"/>
        <v>473</v>
      </c>
      <c r="M25" s="31">
        <f t="shared" si="4"/>
        <v>42570</v>
      </c>
    </row>
    <row r="26" spans="1:15" x14ac:dyDescent="0.25">
      <c r="A26" s="21">
        <v>20</v>
      </c>
      <c r="B26" s="35"/>
      <c r="C26" s="38" t="s">
        <v>33</v>
      </c>
      <c r="D26" s="39" t="s">
        <v>108</v>
      </c>
      <c r="E26" s="28" t="s">
        <v>17</v>
      </c>
      <c r="F26" s="28" t="s">
        <v>29</v>
      </c>
      <c r="G26" s="28"/>
      <c r="H26" s="107">
        <v>2530</v>
      </c>
      <c r="I26" s="29">
        <f>H26/25</f>
        <v>101.2</v>
      </c>
      <c r="J26" s="30" t="s">
        <v>30</v>
      </c>
      <c r="K26" s="30">
        <f t="shared" si="5"/>
        <v>84.333333333333343</v>
      </c>
      <c r="L26" s="30">
        <f t="shared" ref="L26" si="6">H26*F26</f>
        <v>2530</v>
      </c>
      <c r="M26" s="31">
        <f t="shared" ref="M26" si="7">H26*G26</f>
        <v>0</v>
      </c>
    </row>
    <row r="27" spans="1:15" x14ac:dyDescent="0.25">
      <c r="A27" s="21">
        <v>21</v>
      </c>
      <c r="B27" s="35">
        <v>4820085745605</v>
      </c>
      <c r="C27" s="34" t="s">
        <v>321</v>
      </c>
      <c r="D27" s="39" t="s">
        <v>21</v>
      </c>
      <c r="E27" s="28" t="s">
        <v>17</v>
      </c>
      <c r="F27" s="28">
        <v>1</v>
      </c>
      <c r="G27" s="28">
        <v>128</v>
      </c>
      <c r="H27" s="107">
        <v>735</v>
      </c>
      <c r="I27" s="29">
        <f>H27/5</f>
        <v>147</v>
      </c>
      <c r="J27" s="30" t="s">
        <v>36</v>
      </c>
      <c r="K27" s="30">
        <f>I27/3.7</f>
        <v>39.729729729729726</v>
      </c>
      <c r="L27" s="30">
        <f t="shared" si="3"/>
        <v>735</v>
      </c>
      <c r="M27" s="31">
        <f t="shared" si="4"/>
        <v>94080</v>
      </c>
    </row>
    <row r="28" spans="1:15" x14ac:dyDescent="0.25">
      <c r="A28" s="21">
        <v>22</v>
      </c>
      <c r="B28" s="35">
        <v>4820085745612</v>
      </c>
      <c r="C28" s="34" t="s">
        <v>321</v>
      </c>
      <c r="D28" s="39" t="s">
        <v>22</v>
      </c>
      <c r="E28" s="28" t="s">
        <v>17</v>
      </c>
      <c r="F28" s="28" t="s">
        <v>29</v>
      </c>
      <c r="G28" s="28">
        <v>60</v>
      </c>
      <c r="H28" s="107">
        <v>1412</v>
      </c>
      <c r="I28" s="29">
        <f>H28/10</f>
        <v>141.19999999999999</v>
      </c>
      <c r="J28" s="30" t="s">
        <v>36</v>
      </c>
      <c r="K28" s="30">
        <f>I28/3.7</f>
        <v>38.162162162162154</v>
      </c>
      <c r="L28" s="30">
        <f t="shared" si="3"/>
        <v>1412</v>
      </c>
      <c r="M28" s="31">
        <f t="shared" si="4"/>
        <v>84720</v>
      </c>
    </row>
    <row r="29" spans="1:15" x14ac:dyDescent="0.2">
      <c r="A29" s="21">
        <v>23</v>
      </c>
      <c r="B29" s="36" t="s">
        <v>37</v>
      </c>
      <c r="C29" s="36"/>
      <c r="D29" s="37"/>
      <c r="E29" s="36"/>
      <c r="F29" s="36"/>
      <c r="G29" s="36"/>
      <c r="H29" s="36"/>
      <c r="I29" s="40"/>
      <c r="J29" s="36"/>
      <c r="K29" s="36"/>
      <c r="L29" s="36"/>
      <c r="M29" s="36"/>
    </row>
    <row r="30" spans="1:15" x14ac:dyDescent="0.25">
      <c r="A30" s="21">
        <v>24</v>
      </c>
      <c r="B30" s="25">
        <v>4820085744417</v>
      </c>
      <c r="C30" s="41" t="s">
        <v>38</v>
      </c>
      <c r="D30" s="39" t="s">
        <v>39</v>
      </c>
      <c r="E30" s="28" t="s">
        <v>17</v>
      </c>
      <c r="F30" s="28">
        <v>6</v>
      </c>
      <c r="G30" s="28">
        <v>384</v>
      </c>
      <c r="H30" s="107">
        <v>350</v>
      </c>
      <c r="I30" s="29">
        <f>H30/0.9</f>
        <v>388.88888888888886</v>
      </c>
      <c r="J30" s="30" t="s">
        <v>40</v>
      </c>
      <c r="K30" s="30">
        <f t="shared" ref="K30:K59" si="8">I30/8.5</f>
        <v>45.751633986928098</v>
      </c>
      <c r="L30" s="30">
        <f t="shared" ref="L30:L59" si="9">H30*F30</f>
        <v>2100</v>
      </c>
      <c r="M30" s="31">
        <f t="shared" ref="M30:M59" si="10">H30*G30</f>
        <v>134400</v>
      </c>
      <c r="O30" s="100"/>
    </row>
    <row r="31" spans="1:15" x14ac:dyDescent="0.25">
      <c r="A31" s="21">
        <v>25</v>
      </c>
      <c r="B31" s="25">
        <v>4820085744424</v>
      </c>
      <c r="C31" s="41" t="s">
        <v>38</v>
      </c>
      <c r="D31" s="39" t="s">
        <v>41</v>
      </c>
      <c r="E31" s="28" t="s">
        <v>17</v>
      </c>
      <c r="F31" s="28" t="s">
        <v>29</v>
      </c>
      <c r="G31" s="28">
        <v>144</v>
      </c>
      <c r="H31" s="107">
        <v>915</v>
      </c>
      <c r="I31" s="29">
        <f>H31/2.5</f>
        <v>366</v>
      </c>
      <c r="J31" s="30" t="s">
        <v>40</v>
      </c>
      <c r="K31" s="30">
        <f t="shared" si="8"/>
        <v>43.058823529411768</v>
      </c>
      <c r="L31" s="30">
        <f t="shared" si="9"/>
        <v>915</v>
      </c>
      <c r="M31" s="31">
        <f t="shared" si="10"/>
        <v>131760</v>
      </c>
    </row>
    <row r="32" spans="1:15" x14ac:dyDescent="0.25">
      <c r="A32" s="21">
        <v>26</v>
      </c>
      <c r="B32" s="25">
        <v>4820085744431</v>
      </c>
      <c r="C32" s="41" t="s">
        <v>38</v>
      </c>
      <c r="D32" s="39" t="s">
        <v>22</v>
      </c>
      <c r="E32" s="28" t="s">
        <v>17</v>
      </c>
      <c r="F32" s="28">
        <v>1</v>
      </c>
      <c r="G32" s="28">
        <v>44</v>
      </c>
      <c r="H32" s="107">
        <v>3238</v>
      </c>
      <c r="I32" s="29">
        <f>H32/10</f>
        <v>323.8</v>
      </c>
      <c r="J32" s="30" t="s">
        <v>40</v>
      </c>
      <c r="K32" s="30">
        <f t="shared" si="8"/>
        <v>38.094117647058823</v>
      </c>
      <c r="L32" s="30">
        <f t="shared" si="9"/>
        <v>3238</v>
      </c>
      <c r="M32" s="31">
        <f t="shared" si="10"/>
        <v>142472</v>
      </c>
    </row>
    <row r="33" spans="1:13" x14ac:dyDescent="0.25">
      <c r="A33" s="21">
        <v>27</v>
      </c>
      <c r="B33" s="25">
        <v>4820085744387</v>
      </c>
      <c r="C33" s="41" t="s">
        <v>42</v>
      </c>
      <c r="D33" s="39" t="s">
        <v>39</v>
      </c>
      <c r="E33" s="28" t="s">
        <v>17</v>
      </c>
      <c r="F33" s="28">
        <v>6</v>
      </c>
      <c r="G33" s="28">
        <v>384</v>
      </c>
      <c r="H33" s="107">
        <v>350</v>
      </c>
      <c r="I33" s="29">
        <f>H33/0.9</f>
        <v>388.88888888888886</v>
      </c>
      <c r="J33" s="30" t="s">
        <v>40</v>
      </c>
      <c r="K33" s="30">
        <f t="shared" si="8"/>
        <v>45.751633986928098</v>
      </c>
      <c r="L33" s="30">
        <f t="shared" si="9"/>
        <v>2100</v>
      </c>
      <c r="M33" s="31">
        <f t="shared" si="10"/>
        <v>134400</v>
      </c>
    </row>
    <row r="34" spans="1:13" x14ac:dyDescent="0.25">
      <c r="A34" s="21">
        <v>28</v>
      </c>
      <c r="B34" s="25">
        <v>4820085744394</v>
      </c>
      <c r="C34" s="41" t="s">
        <v>42</v>
      </c>
      <c r="D34" s="39" t="s">
        <v>41</v>
      </c>
      <c r="E34" s="28" t="s">
        <v>17</v>
      </c>
      <c r="F34" s="28" t="s">
        <v>29</v>
      </c>
      <c r="G34" s="28">
        <v>144</v>
      </c>
      <c r="H34" s="107">
        <v>915</v>
      </c>
      <c r="I34" s="29">
        <f>H34/2.5</f>
        <v>366</v>
      </c>
      <c r="J34" s="30" t="s">
        <v>40</v>
      </c>
      <c r="K34" s="30">
        <f t="shared" si="8"/>
        <v>43.058823529411768</v>
      </c>
      <c r="L34" s="30">
        <f t="shared" si="9"/>
        <v>915</v>
      </c>
      <c r="M34" s="31">
        <f t="shared" si="10"/>
        <v>131760</v>
      </c>
    </row>
    <row r="35" spans="1:13" x14ac:dyDescent="0.25">
      <c r="A35" s="21">
        <v>29</v>
      </c>
      <c r="B35" s="25">
        <v>4820085744400</v>
      </c>
      <c r="C35" s="41" t="s">
        <v>42</v>
      </c>
      <c r="D35" s="39" t="s">
        <v>22</v>
      </c>
      <c r="E35" s="28" t="s">
        <v>17</v>
      </c>
      <c r="F35" s="28">
        <v>1</v>
      </c>
      <c r="G35" s="28">
        <v>44</v>
      </c>
      <c r="H35" s="107">
        <v>3238</v>
      </c>
      <c r="I35" s="29">
        <f>H35/10</f>
        <v>323.8</v>
      </c>
      <c r="J35" s="30" t="s">
        <v>40</v>
      </c>
      <c r="K35" s="30">
        <f t="shared" si="8"/>
        <v>38.094117647058823</v>
      </c>
      <c r="L35" s="30">
        <f t="shared" si="9"/>
        <v>3238</v>
      </c>
      <c r="M35" s="31">
        <f t="shared" si="10"/>
        <v>142472</v>
      </c>
    </row>
    <row r="36" spans="1:13" x14ac:dyDescent="0.25">
      <c r="A36" s="21">
        <v>30</v>
      </c>
      <c r="B36" s="25">
        <v>4820085744448</v>
      </c>
      <c r="C36" s="41" t="s">
        <v>43</v>
      </c>
      <c r="D36" s="39" t="s">
        <v>39</v>
      </c>
      <c r="E36" s="28" t="s">
        <v>17</v>
      </c>
      <c r="F36" s="28">
        <v>6</v>
      </c>
      <c r="G36" s="28">
        <v>384</v>
      </c>
      <c r="H36" s="107">
        <v>350</v>
      </c>
      <c r="I36" s="29">
        <f>H36/0.9</f>
        <v>388.88888888888886</v>
      </c>
      <c r="J36" s="30" t="s">
        <v>40</v>
      </c>
      <c r="K36" s="30">
        <f t="shared" si="8"/>
        <v>45.751633986928098</v>
      </c>
      <c r="L36" s="30">
        <f t="shared" si="9"/>
        <v>2100</v>
      </c>
      <c r="M36" s="31">
        <f t="shared" si="10"/>
        <v>134400</v>
      </c>
    </row>
    <row r="37" spans="1:13" x14ac:dyDescent="0.25">
      <c r="A37" s="21">
        <v>31</v>
      </c>
      <c r="B37" s="25">
        <v>4820085744455</v>
      </c>
      <c r="C37" s="41" t="s">
        <v>43</v>
      </c>
      <c r="D37" s="39" t="s">
        <v>41</v>
      </c>
      <c r="E37" s="28" t="s">
        <v>17</v>
      </c>
      <c r="F37" s="28" t="s">
        <v>29</v>
      </c>
      <c r="G37" s="28">
        <v>144</v>
      </c>
      <c r="H37" s="107">
        <v>915</v>
      </c>
      <c r="I37" s="29">
        <f>H37/2.5</f>
        <v>366</v>
      </c>
      <c r="J37" s="30" t="s">
        <v>40</v>
      </c>
      <c r="K37" s="30">
        <f t="shared" si="8"/>
        <v>43.058823529411768</v>
      </c>
      <c r="L37" s="30">
        <f t="shared" si="9"/>
        <v>915</v>
      </c>
      <c r="M37" s="31">
        <f t="shared" si="10"/>
        <v>131760</v>
      </c>
    </row>
    <row r="38" spans="1:13" x14ac:dyDescent="0.25">
      <c r="A38" s="21">
        <v>32</v>
      </c>
      <c r="B38" s="25">
        <v>4820085744462</v>
      </c>
      <c r="C38" s="41" t="s">
        <v>43</v>
      </c>
      <c r="D38" s="39" t="s">
        <v>22</v>
      </c>
      <c r="E38" s="28" t="s">
        <v>17</v>
      </c>
      <c r="F38" s="28">
        <v>1</v>
      </c>
      <c r="G38" s="28">
        <v>44</v>
      </c>
      <c r="H38" s="107">
        <v>3238</v>
      </c>
      <c r="I38" s="29">
        <f>H38/10</f>
        <v>323.8</v>
      </c>
      <c r="J38" s="30" t="s">
        <v>40</v>
      </c>
      <c r="K38" s="30">
        <f t="shared" si="8"/>
        <v>38.094117647058823</v>
      </c>
      <c r="L38" s="30">
        <f t="shared" si="9"/>
        <v>3238</v>
      </c>
      <c r="M38" s="31">
        <f t="shared" si="10"/>
        <v>142472</v>
      </c>
    </row>
    <row r="39" spans="1:13" x14ac:dyDescent="0.25">
      <c r="A39" s="21">
        <v>33</v>
      </c>
      <c r="B39" s="25">
        <v>4820085744479</v>
      </c>
      <c r="C39" s="41" t="s">
        <v>44</v>
      </c>
      <c r="D39" s="39" t="s">
        <v>39</v>
      </c>
      <c r="E39" s="28" t="s">
        <v>17</v>
      </c>
      <c r="F39" s="28">
        <v>6</v>
      </c>
      <c r="G39" s="28">
        <v>384</v>
      </c>
      <c r="H39" s="107">
        <v>350</v>
      </c>
      <c r="I39" s="29">
        <f>H39/0.9</f>
        <v>388.88888888888886</v>
      </c>
      <c r="J39" s="30" t="s">
        <v>40</v>
      </c>
      <c r="K39" s="30">
        <f t="shared" si="8"/>
        <v>45.751633986928098</v>
      </c>
      <c r="L39" s="30">
        <f t="shared" si="9"/>
        <v>2100</v>
      </c>
      <c r="M39" s="31">
        <f t="shared" si="10"/>
        <v>134400</v>
      </c>
    </row>
    <row r="40" spans="1:13" x14ac:dyDescent="0.25">
      <c r="A40" s="21">
        <v>34</v>
      </c>
      <c r="B40" s="25">
        <v>4820085744486</v>
      </c>
      <c r="C40" s="41" t="s">
        <v>44</v>
      </c>
      <c r="D40" s="39" t="s">
        <v>41</v>
      </c>
      <c r="E40" s="28" t="s">
        <v>17</v>
      </c>
      <c r="F40" s="28" t="s">
        <v>29</v>
      </c>
      <c r="G40" s="28">
        <v>144</v>
      </c>
      <c r="H40" s="107">
        <v>915</v>
      </c>
      <c r="I40" s="29">
        <f>H40/2.5</f>
        <v>366</v>
      </c>
      <c r="J40" s="30" t="s">
        <v>40</v>
      </c>
      <c r="K40" s="30">
        <f t="shared" si="8"/>
        <v>43.058823529411768</v>
      </c>
      <c r="L40" s="30">
        <f t="shared" si="9"/>
        <v>915</v>
      </c>
      <c r="M40" s="31">
        <f t="shared" si="10"/>
        <v>131760</v>
      </c>
    </row>
    <row r="41" spans="1:13" x14ac:dyDescent="0.25">
      <c r="A41" s="21">
        <v>35</v>
      </c>
      <c r="B41" s="25">
        <v>4820085744493</v>
      </c>
      <c r="C41" s="41" t="s">
        <v>44</v>
      </c>
      <c r="D41" s="39" t="s">
        <v>22</v>
      </c>
      <c r="E41" s="28" t="s">
        <v>17</v>
      </c>
      <c r="F41" s="28">
        <v>1</v>
      </c>
      <c r="G41" s="28">
        <v>44</v>
      </c>
      <c r="H41" s="107">
        <v>3238</v>
      </c>
      <c r="I41" s="29">
        <f>H41/10</f>
        <v>323.8</v>
      </c>
      <c r="J41" s="30" t="s">
        <v>40</v>
      </c>
      <c r="K41" s="30">
        <f t="shared" si="8"/>
        <v>38.094117647058823</v>
      </c>
      <c r="L41" s="30">
        <f t="shared" si="9"/>
        <v>3238</v>
      </c>
      <c r="M41" s="31">
        <f t="shared" si="10"/>
        <v>142472</v>
      </c>
    </row>
    <row r="42" spans="1:13" x14ac:dyDescent="0.25">
      <c r="A42" s="21">
        <v>36</v>
      </c>
      <c r="B42" s="25">
        <v>4820085744509</v>
      </c>
      <c r="C42" s="41" t="s">
        <v>45</v>
      </c>
      <c r="D42" s="39" t="s">
        <v>39</v>
      </c>
      <c r="E42" s="28" t="s">
        <v>17</v>
      </c>
      <c r="F42" s="28">
        <v>6</v>
      </c>
      <c r="G42" s="28">
        <v>384</v>
      </c>
      <c r="H42" s="107">
        <v>350</v>
      </c>
      <c r="I42" s="29">
        <f>H42/0.9</f>
        <v>388.88888888888886</v>
      </c>
      <c r="J42" s="30" t="s">
        <v>40</v>
      </c>
      <c r="K42" s="30">
        <f t="shared" si="8"/>
        <v>45.751633986928098</v>
      </c>
      <c r="L42" s="30">
        <f t="shared" si="9"/>
        <v>2100</v>
      </c>
      <c r="M42" s="31">
        <f t="shared" si="10"/>
        <v>134400</v>
      </c>
    </row>
    <row r="43" spans="1:13" x14ac:dyDescent="0.25">
      <c r="A43" s="21">
        <v>37</v>
      </c>
      <c r="B43" s="25">
        <v>4820085744516</v>
      </c>
      <c r="C43" s="41" t="s">
        <v>45</v>
      </c>
      <c r="D43" s="39" t="s">
        <v>41</v>
      </c>
      <c r="E43" s="28" t="s">
        <v>17</v>
      </c>
      <c r="F43" s="28" t="s">
        <v>29</v>
      </c>
      <c r="G43" s="28">
        <v>144</v>
      </c>
      <c r="H43" s="107">
        <v>915</v>
      </c>
      <c r="I43" s="29">
        <f>H43/2.5</f>
        <v>366</v>
      </c>
      <c r="J43" s="30" t="s">
        <v>40</v>
      </c>
      <c r="K43" s="30">
        <f t="shared" si="8"/>
        <v>43.058823529411768</v>
      </c>
      <c r="L43" s="30">
        <f t="shared" si="9"/>
        <v>915</v>
      </c>
      <c r="M43" s="31">
        <f t="shared" si="10"/>
        <v>131760</v>
      </c>
    </row>
    <row r="44" spans="1:13" x14ac:dyDescent="0.25">
      <c r="A44" s="21">
        <v>38</v>
      </c>
      <c r="B44" s="25">
        <v>4820085744523</v>
      </c>
      <c r="C44" s="41" t="s">
        <v>45</v>
      </c>
      <c r="D44" s="39" t="s">
        <v>22</v>
      </c>
      <c r="E44" s="28" t="s">
        <v>17</v>
      </c>
      <c r="F44" s="28">
        <v>1</v>
      </c>
      <c r="G44" s="28">
        <v>44</v>
      </c>
      <c r="H44" s="107">
        <v>3238</v>
      </c>
      <c r="I44" s="29">
        <f>H44/10</f>
        <v>323.8</v>
      </c>
      <c r="J44" s="30" t="s">
        <v>40</v>
      </c>
      <c r="K44" s="30">
        <f t="shared" si="8"/>
        <v>38.094117647058823</v>
      </c>
      <c r="L44" s="30">
        <f t="shared" si="9"/>
        <v>3238</v>
      </c>
      <c r="M44" s="31">
        <f t="shared" si="10"/>
        <v>142472</v>
      </c>
    </row>
    <row r="45" spans="1:13" x14ac:dyDescent="0.25">
      <c r="A45" s="21">
        <v>39</v>
      </c>
      <c r="B45" s="25">
        <v>4820085744530</v>
      </c>
      <c r="C45" s="41" t="s">
        <v>46</v>
      </c>
      <c r="D45" s="39" t="s">
        <v>39</v>
      </c>
      <c r="E45" s="28" t="s">
        <v>17</v>
      </c>
      <c r="F45" s="28">
        <v>6</v>
      </c>
      <c r="G45" s="28">
        <v>384</v>
      </c>
      <c r="H45" s="107">
        <v>350</v>
      </c>
      <c r="I45" s="29">
        <f>H45/0.9</f>
        <v>388.88888888888886</v>
      </c>
      <c r="J45" s="30" t="s">
        <v>40</v>
      </c>
      <c r="K45" s="30">
        <f t="shared" si="8"/>
        <v>45.751633986928098</v>
      </c>
      <c r="L45" s="30">
        <f t="shared" si="9"/>
        <v>2100</v>
      </c>
      <c r="M45" s="31">
        <f t="shared" si="10"/>
        <v>134400</v>
      </c>
    </row>
    <row r="46" spans="1:13" x14ac:dyDescent="0.25">
      <c r="A46" s="21">
        <v>40</v>
      </c>
      <c r="B46" s="25">
        <v>4820085744547</v>
      </c>
      <c r="C46" s="41" t="s">
        <v>46</v>
      </c>
      <c r="D46" s="39" t="s">
        <v>41</v>
      </c>
      <c r="E46" s="28" t="s">
        <v>17</v>
      </c>
      <c r="F46" s="28" t="s">
        <v>29</v>
      </c>
      <c r="G46" s="28">
        <v>144</v>
      </c>
      <c r="H46" s="107">
        <v>915</v>
      </c>
      <c r="I46" s="29">
        <f>H46/2.5</f>
        <v>366</v>
      </c>
      <c r="J46" s="30" t="s">
        <v>40</v>
      </c>
      <c r="K46" s="30">
        <f t="shared" si="8"/>
        <v>43.058823529411768</v>
      </c>
      <c r="L46" s="30">
        <f t="shared" si="9"/>
        <v>915</v>
      </c>
      <c r="M46" s="31">
        <f t="shared" si="10"/>
        <v>131760</v>
      </c>
    </row>
    <row r="47" spans="1:13" x14ac:dyDescent="0.25">
      <c r="A47" s="21">
        <v>41</v>
      </c>
      <c r="B47" s="25">
        <v>4820085744554</v>
      </c>
      <c r="C47" s="41" t="s">
        <v>46</v>
      </c>
      <c r="D47" s="39" t="s">
        <v>22</v>
      </c>
      <c r="E47" s="28" t="s">
        <v>17</v>
      </c>
      <c r="F47" s="28">
        <v>1</v>
      </c>
      <c r="G47" s="28">
        <v>44</v>
      </c>
      <c r="H47" s="107">
        <v>3238</v>
      </c>
      <c r="I47" s="29">
        <f>H47/10</f>
        <v>323.8</v>
      </c>
      <c r="J47" s="30" t="s">
        <v>40</v>
      </c>
      <c r="K47" s="30">
        <f t="shared" si="8"/>
        <v>38.094117647058823</v>
      </c>
      <c r="L47" s="30">
        <f t="shared" si="9"/>
        <v>3238</v>
      </c>
      <c r="M47" s="31">
        <f t="shared" si="10"/>
        <v>142472</v>
      </c>
    </row>
    <row r="48" spans="1:13" x14ac:dyDescent="0.25">
      <c r="A48" s="21">
        <v>42</v>
      </c>
      <c r="B48" s="25">
        <v>4820085744561</v>
      </c>
      <c r="C48" s="41" t="s">
        <v>47</v>
      </c>
      <c r="D48" s="39" t="s">
        <v>39</v>
      </c>
      <c r="E48" s="28" t="s">
        <v>17</v>
      </c>
      <c r="F48" s="28">
        <v>6</v>
      </c>
      <c r="G48" s="28">
        <v>384</v>
      </c>
      <c r="H48" s="107">
        <v>350</v>
      </c>
      <c r="I48" s="29">
        <f>H48/0.9</f>
        <v>388.88888888888886</v>
      </c>
      <c r="J48" s="30" t="s">
        <v>40</v>
      </c>
      <c r="K48" s="30">
        <f t="shared" si="8"/>
        <v>45.751633986928098</v>
      </c>
      <c r="L48" s="30">
        <f t="shared" si="9"/>
        <v>2100</v>
      </c>
      <c r="M48" s="31">
        <f t="shared" si="10"/>
        <v>134400</v>
      </c>
    </row>
    <row r="49" spans="1:13" x14ac:dyDescent="0.25">
      <c r="A49" s="21">
        <v>43</v>
      </c>
      <c r="B49" s="25">
        <v>4820085744578</v>
      </c>
      <c r="C49" s="41" t="s">
        <v>47</v>
      </c>
      <c r="D49" s="39" t="s">
        <v>41</v>
      </c>
      <c r="E49" s="28" t="s">
        <v>17</v>
      </c>
      <c r="F49" s="28" t="s">
        <v>29</v>
      </c>
      <c r="G49" s="28">
        <v>144</v>
      </c>
      <c r="H49" s="107">
        <v>915</v>
      </c>
      <c r="I49" s="29">
        <f>H49/2.5</f>
        <v>366</v>
      </c>
      <c r="J49" s="30" t="s">
        <v>40</v>
      </c>
      <c r="K49" s="30">
        <f t="shared" si="8"/>
        <v>43.058823529411768</v>
      </c>
      <c r="L49" s="30">
        <f t="shared" si="9"/>
        <v>915</v>
      </c>
      <c r="M49" s="31">
        <f t="shared" si="10"/>
        <v>131760</v>
      </c>
    </row>
    <row r="50" spans="1:13" x14ac:dyDescent="0.25">
      <c r="A50" s="21">
        <v>44</v>
      </c>
      <c r="B50" s="25">
        <v>4820085744585</v>
      </c>
      <c r="C50" s="41" t="s">
        <v>47</v>
      </c>
      <c r="D50" s="39" t="s">
        <v>22</v>
      </c>
      <c r="E50" s="28" t="s">
        <v>17</v>
      </c>
      <c r="F50" s="28">
        <v>1</v>
      </c>
      <c r="G50" s="28">
        <v>44</v>
      </c>
      <c r="H50" s="107">
        <v>3238</v>
      </c>
      <c r="I50" s="29">
        <f>H50/10</f>
        <v>323.8</v>
      </c>
      <c r="J50" s="30" t="s">
        <v>40</v>
      </c>
      <c r="K50" s="30">
        <f t="shared" si="8"/>
        <v>38.094117647058823</v>
      </c>
      <c r="L50" s="30">
        <f t="shared" si="9"/>
        <v>3238</v>
      </c>
      <c r="M50" s="31">
        <f t="shared" si="10"/>
        <v>142472</v>
      </c>
    </row>
    <row r="51" spans="1:13" x14ac:dyDescent="0.25">
      <c r="A51" s="21">
        <v>45</v>
      </c>
      <c r="B51" s="25">
        <v>4820085744684</v>
      </c>
      <c r="C51" s="41" t="s">
        <v>48</v>
      </c>
      <c r="D51" s="39" t="s">
        <v>39</v>
      </c>
      <c r="E51" s="28" t="s">
        <v>17</v>
      </c>
      <c r="F51" s="28">
        <v>6</v>
      </c>
      <c r="G51" s="28">
        <v>384</v>
      </c>
      <c r="H51" s="107">
        <v>350</v>
      </c>
      <c r="I51" s="29">
        <f>H51/0.9</f>
        <v>388.88888888888886</v>
      </c>
      <c r="J51" s="30" t="s">
        <v>40</v>
      </c>
      <c r="K51" s="30">
        <f t="shared" si="8"/>
        <v>45.751633986928098</v>
      </c>
      <c r="L51" s="30">
        <f t="shared" si="9"/>
        <v>2100</v>
      </c>
      <c r="M51" s="31">
        <f t="shared" si="10"/>
        <v>134400</v>
      </c>
    </row>
    <row r="52" spans="1:13" x14ac:dyDescent="0.25">
      <c r="A52" s="21">
        <v>46</v>
      </c>
      <c r="B52" s="25">
        <v>4820085744691</v>
      </c>
      <c r="C52" s="41" t="s">
        <v>48</v>
      </c>
      <c r="D52" s="39" t="s">
        <v>41</v>
      </c>
      <c r="E52" s="28" t="s">
        <v>17</v>
      </c>
      <c r="F52" s="28" t="s">
        <v>29</v>
      </c>
      <c r="G52" s="28">
        <v>144</v>
      </c>
      <c r="H52" s="107">
        <v>915</v>
      </c>
      <c r="I52" s="29">
        <f>H52/2.5</f>
        <v>366</v>
      </c>
      <c r="J52" s="30" t="s">
        <v>40</v>
      </c>
      <c r="K52" s="30">
        <f t="shared" si="8"/>
        <v>43.058823529411768</v>
      </c>
      <c r="L52" s="30">
        <f t="shared" si="9"/>
        <v>915</v>
      </c>
      <c r="M52" s="31">
        <f t="shared" si="10"/>
        <v>131760</v>
      </c>
    </row>
    <row r="53" spans="1:13" x14ac:dyDescent="0.25">
      <c r="A53" s="21">
        <v>47</v>
      </c>
      <c r="B53" s="25">
        <v>4820085744707</v>
      </c>
      <c r="C53" s="41" t="s">
        <v>48</v>
      </c>
      <c r="D53" s="39" t="s">
        <v>22</v>
      </c>
      <c r="E53" s="28" t="s">
        <v>17</v>
      </c>
      <c r="F53" s="28">
        <v>1</v>
      </c>
      <c r="G53" s="28">
        <v>44</v>
      </c>
      <c r="H53" s="107">
        <v>3238</v>
      </c>
      <c r="I53" s="29">
        <f>H53/10</f>
        <v>323.8</v>
      </c>
      <c r="J53" s="30" t="s">
        <v>40</v>
      </c>
      <c r="K53" s="30">
        <f t="shared" si="8"/>
        <v>38.094117647058823</v>
      </c>
      <c r="L53" s="30">
        <f t="shared" si="9"/>
        <v>3238</v>
      </c>
      <c r="M53" s="31">
        <f t="shared" si="10"/>
        <v>142472</v>
      </c>
    </row>
    <row r="54" spans="1:13" x14ac:dyDescent="0.25">
      <c r="A54" s="21">
        <v>48</v>
      </c>
      <c r="B54" s="25">
        <v>4820085744714</v>
      </c>
      <c r="C54" s="34" t="s">
        <v>322</v>
      </c>
      <c r="D54" s="39" t="s">
        <v>39</v>
      </c>
      <c r="E54" s="28" t="s">
        <v>17</v>
      </c>
      <c r="F54" s="28">
        <v>6</v>
      </c>
      <c r="G54" s="28">
        <v>384</v>
      </c>
      <c r="H54" s="107">
        <v>350</v>
      </c>
      <c r="I54" s="29">
        <f>H54/0.9</f>
        <v>388.88888888888886</v>
      </c>
      <c r="J54" s="30" t="s">
        <v>40</v>
      </c>
      <c r="K54" s="30">
        <f t="shared" si="8"/>
        <v>45.751633986928098</v>
      </c>
      <c r="L54" s="30">
        <f t="shared" si="9"/>
        <v>2100</v>
      </c>
      <c r="M54" s="31">
        <f t="shared" si="10"/>
        <v>134400</v>
      </c>
    </row>
    <row r="55" spans="1:13" x14ac:dyDescent="0.25">
      <c r="A55" s="21">
        <v>49</v>
      </c>
      <c r="B55" s="25">
        <v>4820085744721</v>
      </c>
      <c r="C55" s="34" t="s">
        <v>322</v>
      </c>
      <c r="D55" s="39" t="s">
        <v>41</v>
      </c>
      <c r="E55" s="28" t="s">
        <v>17</v>
      </c>
      <c r="F55" s="28" t="s">
        <v>29</v>
      </c>
      <c r="G55" s="28">
        <v>144</v>
      </c>
      <c r="H55" s="107">
        <v>915</v>
      </c>
      <c r="I55" s="29">
        <f>H55/2.5</f>
        <v>366</v>
      </c>
      <c r="J55" s="30" t="s">
        <v>40</v>
      </c>
      <c r="K55" s="30">
        <f t="shared" si="8"/>
        <v>43.058823529411768</v>
      </c>
      <c r="L55" s="30">
        <f t="shared" si="9"/>
        <v>915</v>
      </c>
      <c r="M55" s="31">
        <f t="shared" si="10"/>
        <v>131760</v>
      </c>
    </row>
    <row r="56" spans="1:13" x14ac:dyDescent="0.25">
      <c r="A56" s="21">
        <v>50</v>
      </c>
      <c r="B56" s="25">
        <v>4820085744738</v>
      </c>
      <c r="C56" s="34" t="s">
        <v>322</v>
      </c>
      <c r="D56" s="39" t="s">
        <v>22</v>
      </c>
      <c r="E56" s="28" t="s">
        <v>17</v>
      </c>
      <c r="F56" s="28">
        <v>1</v>
      </c>
      <c r="G56" s="28">
        <v>44</v>
      </c>
      <c r="H56" s="107">
        <v>3238</v>
      </c>
      <c r="I56" s="29">
        <f>H56/10</f>
        <v>323.8</v>
      </c>
      <c r="J56" s="30" t="s">
        <v>40</v>
      </c>
      <c r="K56" s="30">
        <f t="shared" si="8"/>
        <v>38.094117647058823</v>
      </c>
      <c r="L56" s="30">
        <f t="shared" si="9"/>
        <v>3238</v>
      </c>
      <c r="M56" s="31">
        <f t="shared" si="10"/>
        <v>142472</v>
      </c>
    </row>
    <row r="57" spans="1:13" x14ac:dyDescent="0.25">
      <c r="A57" s="21">
        <v>51</v>
      </c>
      <c r="B57" s="25">
        <v>4820085744745</v>
      </c>
      <c r="C57" s="34" t="s">
        <v>49</v>
      </c>
      <c r="D57" s="39" t="s">
        <v>39</v>
      </c>
      <c r="E57" s="28" t="s">
        <v>17</v>
      </c>
      <c r="F57" s="28">
        <v>6</v>
      </c>
      <c r="G57" s="28">
        <v>384</v>
      </c>
      <c r="H57" s="107">
        <v>350</v>
      </c>
      <c r="I57" s="29">
        <f>H57/0.9</f>
        <v>388.88888888888886</v>
      </c>
      <c r="J57" s="30" t="s">
        <v>40</v>
      </c>
      <c r="K57" s="30">
        <f t="shared" si="8"/>
        <v>45.751633986928098</v>
      </c>
      <c r="L57" s="30">
        <f t="shared" si="9"/>
        <v>2100</v>
      </c>
      <c r="M57" s="31">
        <f t="shared" si="10"/>
        <v>134400</v>
      </c>
    </row>
    <row r="58" spans="1:13" x14ac:dyDescent="0.25">
      <c r="A58" s="21">
        <v>52</v>
      </c>
      <c r="B58" s="25">
        <v>4820085744752</v>
      </c>
      <c r="C58" s="34" t="s">
        <v>49</v>
      </c>
      <c r="D58" s="39" t="s">
        <v>41</v>
      </c>
      <c r="E58" s="28" t="s">
        <v>17</v>
      </c>
      <c r="F58" s="28" t="s">
        <v>29</v>
      </c>
      <c r="G58" s="28">
        <v>144</v>
      </c>
      <c r="H58" s="107">
        <v>915</v>
      </c>
      <c r="I58" s="29">
        <f>H58/2.5</f>
        <v>366</v>
      </c>
      <c r="J58" s="30" t="s">
        <v>40</v>
      </c>
      <c r="K58" s="30">
        <f t="shared" si="8"/>
        <v>43.058823529411768</v>
      </c>
      <c r="L58" s="30">
        <f t="shared" si="9"/>
        <v>915</v>
      </c>
      <c r="M58" s="31">
        <f t="shared" si="10"/>
        <v>131760</v>
      </c>
    </row>
    <row r="59" spans="1:13" x14ac:dyDescent="0.25">
      <c r="A59" s="21">
        <v>53</v>
      </c>
      <c r="B59" s="25">
        <v>4820085744769</v>
      </c>
      <c r="C59" s="34" t="s">
        <v>49</v>
      </c>
      <c r="D59" s="39" t="s">
        <v>22</v>
      </c>
      <c r="E59" s="28" t="s">
        <v>17</v>
      </c>
      <c r="F59" s="28">
        <v>1</v>
      </c>
      <c r="G59" s="28">
        <v>44</v>
      </c>
      <c r="H59" s="107">
        <v>3238</v>
      </c>
      <c r="I59" s="29">
        <f>H59/10</f>
        <v>323.8</v>
      </c>
      <c r="J59" s="30" t="s">
        <v>40</v>
      </c>
      <c r="K59" s="30">
        <f t="shared" si="8"/>
        <v>38.094117647058823</v>
      </c>
      <c r="L59" s="30">
        <f t="shared" si="9"/>
        <v>3238</v>
      </c>
      <c r="M59" s="31">
        <f t="shared" si="10"/>
        <v>142472</v>
      </c>
    </row>
    <row r="60" spans="1:13" x14ac:dyDescent="0.2">
      <c r="A60" s="21">
        <v>54</v>
      </c>
      <c r="B60" s="22" t="s">
        <v>50</v>
      </c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</row>
    <row r="61" spans="1:13" x14ac:dyDescent="0.25">
      <c r="A61" s="21">
        <v>55</v>
      </c>
      <c r="B61" s="42" t="s">
        <v>51</v>
      </c>
      <c r="C61" s="43"/>
      <c r="D61" s="44"/>
      <c r="E61" s="43"/>
      <c r="F61" s="43"/>
      <c r="G61" s="43"/>
      <c r="H61" s="107"/>
      <c r="I61" s="45"/>
      <c r="J61" s="43"/>
      <c r="K61" s="43"/>
      <c r="L61" s="43"/>
      <c r="M61" s="43"/>
    </row>
    <row r="62" spans="1:13" x14ac:dyDescent="0.25">
      <c r="A62" s="21">
        <v>56</v>
      </c>
      <c r="B62" s="35">
        <v>4820085745148</v>
      </c>
      <c r="C62" s="46" t="s">
        <v>52</v>
      </c>
      <c r="D62" s="39" t="s">
        <v>53</v>
      </c>
      <c r="E62" s="28" t="s">
        <v>17</v>
      </c>
      <c r="F62" s="28">
        <v>6</v>
      </c>
      <c r="G62" s="28">
        <v>480</v>
      </c>
      <c r="H62" s="107">
        <v>205</v>
      </c>
      <c r="I62" s="29">
        <f>H62/0.75</f>
        <v>273.33333333333331</v>
      </c>
      <c r="J62" s="30" t="s">
        <v>54</v>
      </c>
      <c r="K62" s="30">
        <f t="shared" ref="K62:K73" si="11">I62/10</f>
        <v>27.333333333333332</v>
      </c>
      <c r="L62" s="30">
        <f t="shared" ref="L62:L79" si="12">H62*F62</f>
        <v>1230</v>
      </c>
      <c r="M62" s="31">
        <f t="shared" ref="M62:M79" si="13">H62*G62</f>
        <v>98400</v>
      </c>
    </row>
    <row r="63" spans="1:13" x14ac:dyDescent="0.25">
      <c r="A63" s="21">
        <v>57</v>
      </c>
      <c r="B63" s="35">
        <v>4820085745285</v>
      </c>
      <c r="C63" s="46" t="s">
        <v>52</v>
      </c>
      <c r="D63" s="39" t="s">
        <v>41</v>
      </c>
      <c r="E63" s="28" t="s">
        <v>17</v>
      </c>
      <c r="F63" s="28">
        <v>1</v>
      </c>
      <c r="G63" s="28">
        <v>144</v>
      </c>
      <c r="H63" s="107">
        <v>580</v>
      </c>
      <c r="I63" s="29">
        <f>H63/2.5</f>
        <v>232</v>
      </c>
      <c r="J63" s="30" t="s">
        <v>54</v>
      </c>
      <c r="K63" s="30">
        <f t="shared" si="11"/>
        <v>23.2</v>
      </c>
      <c r="L63" s="30">
        <f t="shared" si="12"/>
        <v>580</v>
      </c>
      <c r="M63" s="31">
        <f t="shared" si="13"/>
        <v>83520</v>
      </c>
    </row>
    <row r="64" spans="1:13" x14ac:dyDescent="0.25">
      <c r="A64" s="21">
        <v>58</v>
      </c>
      <c r="B64" s="47">
        <v>4820085740655</v>
      </c>
      <c r="C64" s="46" t="s">
        <v>55</v>
      </c>
      <c r="D64" s="39" t="s">
        <v>22</v>
      </c>
      <c r="E64" s="28" t="s">
        <v>17</v>
      </c>
      <c r="F64" s="28">
        <v>1</v>
      </c>
      <c r="G64" s="28">
        <v>44</v>
      </c>
      <c r="H64" s="107">
        <v>1988</v>
      </c>
      <c r="I64" s="29">
        <f>H64/10</f>
        <v>198.8</v>
      </c>
      <c r="J64" s="30" t="s">
        <v>54</v>
      </c>
      <c r="K64" s="30">
        <f t="shared" si="11"/>
        <v>19.880000000000003</v>
      </c>
      <c r="L64" s="30">
        <f t="shared" si="12"/>
        <v>1988</v>
      </c>
      <c r="M64" s="31">
        <f t="shared" si="13"/>
        <v>87472</v>
      </c>
    </row>
    <row r="65" spans="1:13" x14ac:dyDescent="0.25">
      <c r="A65" s="21">
        <v>59</v>
      </c>
      <c r="B65" s="35">
        <v>4820085745155</v>
      </c>
      <c r="C65" s="46" t="s">
        <v>56</v>
      </c>
      <c r="D65" s="39" t="s">
        <v>53</v>
      </c>
      <c r="E65" s="28" t="s">
        <v>17</v>
      </c>
      <c r="F65" s="28">
        <v>6</v>
      </c>
      <c r="G65" s="28">
        <v>480</v>
      </c>
      <c r="H65" s="107">
        <v>243</v>
      </c>
      <c r="I65" s="29">
        <f>H65/0.75</f>
        <v>324</v>
      </c>
      <c r="J65" s="30" t="s">
        <v>54</v>
      </c>
      <c r="K65" s="30">
        <f t="shared" si="11"/>
        <v>32.4</v>
      </c>
      <c r="L65" s="30">
        <f t="shared" si="12"/>
        <v>1458</v>
      </c>
      <c r="M65" s="31">
        <f t="shared" si="13"/>
        <v>116640</v>
      </c>
    </row>
    <row r="66" spans="1:13" x14ac:dyDescent="0.25">
      <c r="A66" s="21">
        <v>60</v>
      </c>
      <c r="B66" s="35">
        <v>4820085745292</v>
      </c>
      <c r="C66" s="46" t="s">
        <v>56</v>
      </c>
      <c r="D66" s="39" t="s">
        <v>41</v>
      </c>
      <c r="E66" s="28" t="s">
        <v>17</v>
      </c>
      <c r="F66" s="28">
        <v>1</v>
      </c>
      <c r="G66" s="28">
        <v>144</v>
      </c>
      <c r="H66" s="107">
        <v>700</v>
      </c>
      <c r="I66" s="29">
        <f>H66/2.5</f>
        <v>280</v>
      </c>
      <c r="J66" s="30" t="s">
        <v>54</v>
      </c>
      <c r="K66" s="30">
        <f t="shared" si="11"/>
        <v>28</v>
      </c>
      <c r="L66" s="30">
        <f t="shared" si="12"/>
        <v>700</v>
      </c>
      <c r="M66" s="31">
        <f t="shared" si="13"/>
        <v>100800</v>
      </c>
    </row>
    <row r="67" spans="1:13" x14ac:dyDescent="0.25">
      <c r="A67" s="21">
        <v>61</v>
      </c>
      <c r="B67" s="47">
        <v>4820085740662</v>
      </c>
      <c r="C67" s="46" t="s">
        <v>57</v>
      </c>
      <c r="D67" s="39" t="s">
        <v>22</v>
      </c>
      <c r="E67" s="28" t="s">
        <v>17</v>
      </c>
      <c r="F67" s="28">
        <v>1</v>
      </c>
      <c r="G67" s="28">
        <v>44</v>
      </c>
      <c r="H67" s="107">
        <v>2455</v>
      </c>
      <c r="I67" s="29">
        <f>H67/10</f>
        <v>245.5</v>
      </c>
      <c r="J67" s="30" t="s">
        <v>54</v>
      </c>
      <c r="K67" s="30">
        <f t="shared" si="11"/>
        <v>24.55</v>
      </c>
      <c r="L67" s="30">
        <f t="shared" si="12"/>
        <v>2455</v>
      </c>
      <c r="M67" s="31">
        <f t="shared" si="13"/>
        <v>108020</v>
      </c>
    </row>
    <row r="68" spans="1:13" x14ac:dyDescent="0.25">
      <c r="A68" s="21">
        <v>62</v>
      </c>
      <c r="B68" s="35">
        <v>4820085745438</v>
      </c>
      <c r="C68" s="48" t="s">
        <v>58</v>
      </c>
      <c r="D68" s="39" t="s">
        <v>53</v>
      </c>
      <c r="E68" s="28" t="s">
        <v>17</v>
      </c>
      <c r="F68" s="28">
        <v>6</v>
      </c>
      <c r="G68" s="28">
        <v>480</v>
      </c>
      <c r="H68" s="107">
        <v>299</v>
      </c>
      <c r="I68" s="29">
        <f>H68/0.75</f>
        <v>398.66666666666669</v>
      </c>
      <c r="J68" s="30" t="s">
        <v>54</v>
      </c>
      <c r="K68" s="30">
        <f t="shared" si="11"/>
        <v>39.866666666666667</v>
      </c>
      <c r="L68" s="30">
        <f t="shared" si="12"/>
        <v>1794</v>
      </c>
      <c r="M68" s="31">
        <f t="shared" si="13"/>
        <v>143520</v>
      </c>
    </row>
    <row r="69" spans="1:13" x14ac:dyDescent="0.25">
      <c r="A69" s="21">
        <v>63</v>
      </c>
      <c r="B69" s="35">
        <v>4820085745414</v>
      </c>
      <c r="C69" s="48" t="s">
        <v>58</v>
      </c>
      <c r="D69" s="39" t="s">
        <v>41</v>
      </c>
      <c r="E69" s="28" t="s">
        <v>17</v>
      </c>
      <c r="F69" s="28" t="s">
        <v>29</v>
      </c>
      <c r="G69" s="28">
        <v>144</v>
      </c>
      <c r="H69" s="107">
        <v>934</v>
      </c>
      <c r="I69" s="29">
        <f>H69/2.5</f>
        <v>373.6</v>
      </c>
      <c r="J69" s="30" t="s">
        <v>54</v>
      </c>
      <c r="K69" s="30">
        <f t="shared" si="11"/>
        <v>37.36</v>
      </c>
      <c r="L69" s="30">
        <f t="shared" si="12"/>
        <v>934</v>
      </c>
      <c r="M69" s="31">
        <f t="shared" si="13"/>
        <v>134496</v>
      </c>
    </row>
    <row r="70" spans="1:13" x14ac:dyDescent="0.25">
      <c r="A70" s="21">
        <v>64</v>
      </c>
      <c r="B70" s="49">
        <v>2000000000459</v>
      </c>
      <c r="C70" s="50" t="s">
        <v>59</v>
      </c>
      <c r="D70" s="39" t="s">
        <v>22</v>
      </c>
      <c r="E70" s="28" t="s">
        <v>17</v>
      </c>
      <c r="F70" s="28">
        <v>1</v>
      </c>
      <c r="G70" s="28">
        <v>44</v>
      </c>
      <c r="H70" s="107">
        <v>3255</v>
      </c>
      <c r="I70" s="29">
        <f>H70/10</f>
        <v>325.5</v>
      </c>
      <c r="J70" s="30" t="s">
        <v>54</v>
      </c>
      <c r="K70" s="30">
        <f t="shared" si="11"/>
        <v>32.549999999999997</v>
      </c>
      <c r="L70" s="30">
        <f t="shared" si="12"/>
        <v>3255</v>
      </c>
      <c r="M70" s="31">
        <f t="shared" si="13"/>
        <v>143220</v>
      </c>
    </row>
    <row r="71" spans="1:13" x14ac:dyDescent="0.25">
      <c r="A71" s="21">
        <v>65</v>
      </c>
      <c r="B71" s="35">
        <v>4820085745421</v>
      </c>
      <c r="C71" s="48" t="s">
        <v>60</v>
      </c>
      <c r="D71" s="39" t="s">
        <v>53</v>
      </c>
      <c r="E71" s="28" t="s">
        <v>17</v>
      </c>
      <c r="F71" s="28">
        <v>6</v>
      </c>
      <c r="G71" s="28">
        <v>480</v>
      </c>
      <c r="H71" s="107">
        <v>334</v>
      </c>
      <c r="I71" s="29">
        <f>H71/0.75</f>
        <v>445.33333333333331</v>
      </c>
      <c r="J71" s="30" t="s">
        <v>54</v>
      </c>
      <c r="K71" s="30">
        <f t="shared" si="11"/>
        <v>44.533333333333331</v>
      </c>
      <c r="L71" s="30">
        <f t="shared" si="12"/>
        <v>2004</v>
      </c>
      <c r="M71" s="31">
        <f t="shared" si="13"/>
        <v>160320</v>
      </c>
    </row>
    <row r="72" spans="1:13" x14ac:dyDescent="0.25">
      <c r="A72" s="21">
        <v>66</v>
      </c>
      <c r="B72" s="35">
        <v>4820085745407</v>
      </c>
      <c r="C72" s="48" t="s">
        <v>60</v>
      </c>
      <c r="D72" s="39" t="s">
        <v>41</v>
      </c>
      <c r="E72" s="28" t="s">
        <v>17</v>
      </c>
      <c r="F72" s="28" t="s">
        <v>29</v>
      </c>
      <c r="G72" s="28">
        <v>144</v>
      </c>
      <c r="H72" s="107">
        <v>1056</v>
      </c>
      <c r="I72" s="29">
        <f>H72/2.5</f>
        <v>422.4</v>
      </c>
      <c r="J72" s="30" t="s">
        <v>54</v>
      </c>
      <c r="K72" s="30">
        <f t="shared" si="11"/>
        <v>42.239999999999995</v>
      </c>
      <c r="L72" s="30">
        <f t="shared" si="12"/>
        <v>1056</v>
      </c>
      <c r="M72" s="31">
        <f t="shared" si="13"/>
        <v>152064</v>
      </c>
    </row>
    <row r="73" spans="1:13" x14ac:dyDescent="0.25">
      <c r="A73" s="21">
        <v>67</v>
      </c>
      <c r="B73" s="49">
        <v>2000000000466</v>
      </c>
      <c r="C73" s="50" t="s">
        <v>61</v>
      </c>
      <c r="D73" s="39" t="s">
        <v>22</v>
      </c>
      <c r="E73" s="28" t="s">
        <v>17</v>
      </c>
      <c r="F73" s="28">
        <v>1</v>
      </c>
      <c r="G73" s="28">
        <v>44</v>
      </c>
      <c r="H73" s="107">
        <v>3736</v>
      </c>
      <c r="I73" s="29">
        <f>H73/10</f>
        <v>373.6</v>
      </c>
      <c r="J73" s="30" t="s">
        <v>54</v>
      </c>
      <c r="K73" s="30">
        <f t="shared" si="11"/>
        <v>37.36</v>
      </c>
      <c r="L73" s="30">
        <f t="shared" si="12"/>
        <v>3736</v>
      </c>
      <c r="M73" s="31">
        <f t="shared" si="13"/>
        <v>164384</v>
      </c>
    </row>
    <row r="74" spans="1:13" x14ac:dyDescent="0.25">
      <c r="A74" s="21">
        <v>68</v>
      </c>
      <c r="B74" s="47">
        <v>4820085741898</v>
      </c>
      <c r="C74" s="50" t="s">
        <v>323</v>
      </c>
      <c r="D74" s="39" t="s">
        <v>16</v>
      </c>
      <c r="E74" s="28" t="s">
        <v>17</v>
      </c>
      <c r="F74" s="28">
        <v>6</v>
      </c>
      <c r="G74" s="28">
        <v>360</v>
      </c>
      <c r="H74" s="107">
        <v>803</v>
      </c>
      <c r="I74" s="29">
        <f>H74/1</f>
        <v>803</v>
      </c>
      <c r="J74" s="30" t="s">
        <v>62</v>
      </c>
      <c r="K74" s="30">
        <f t="shared" ref="K74:K79" si="14">I74/12</f>
        <v>66.916666666666671</v>
      </c>
      <c r="L74" s="30">
        <f t="shared" si="12"/>
        <v>4818</v>
      </c>
      <c r="M74" s="31">
        <f t="shared" si="13"/>
        <v>289080</v>
      </c>
    </row>
    <row r="75" spans="1:13" x14ac:dyDescent="0.25">
      <c r="A75" s="21">
        <v>69</v>
      </c>
      <c r="B75" s="47">
        <v>4820085741904</v>
      </c>
      <c r="C75" s="50" t="s">
        <v>323</v>
      </c>
      <c r="D75" s="39" t="s">
        <v>63</v>
      </c>
      <c r="E75" s="28" t="s">
        <v>17</v>
      </c>
      <c r="F75" s="28">
        <v>3</v>
      </c>
      <c r="G75" s="28">
        <v>144</v>
      </c>
      <c r="H75" s="107">
        <v>2268</v>
      </c>
      <c r="I75" s="29">
        <f>H75/3</f>
        <v>756</v>
      </c>
      <c r="J75" s="30" t="s">
        <v>62</v>
      </c>
      <c r="K75" s="30">
        <f t="shared" si="14"/>
        <v>63</v>
      </c>
      <c r="L75" s="30">
        <f t="shared" si="12"/>
        <v>6804</v>
      </c>
      <c r="M75" s="31">
        <f t="shared" si="13"/>
        <v>326592</v>
      </c>
    </row>
    <row r="76" spans="1:13" x14ac:dyDescent="0.25">
      <c r="A76" s="21">
        <v>70</v>
      </c>
      <c r="B76" s="47">
        <v>4820085745360</v>
      </c>
      <c r="C76" s="50" t="s">
        <v>323</v>
      </c>
      <c r="D76" s="39" t="s">
        <v>21</v>
      </c>
      <c r="E76" s="28" t="s">
        <v>17</v>
      </c>
      <c r="F76" s="28">
        <v>3</v>
      </c>
      <c r="G76" s="28">
        <v>144</v>
      </c>
      <c r="H76" s="107">
        <v>3510</v>
      </c>
      <c r="I76" s="29">
        <f>H76/5</f>
        <v>702</v>
      </c>
      <c r="J76" s="30" t="s">
        <v>62</v>
      </c>
      <c r="K76" s="30">
        <f t="shared" si="14"/>
        <v>58.5</v>
      </c>
      <c r="L76" s="30">
        <f t="shared" si="12"/>
        <v>10530</v>
      </c>
      <c r="M76" s="31">
        <f t="shared" si="13"/>
        <v>505440</v>
      </c>
    </row>
    <row r="77" spans="1:13" x14ac:dyDescent="0.25">
      <c r="A77" s="21">
        <v>71</v>
      </c>
      <c r="B77" s="47">
        <v>4820085741911</v>
      </c>
      <c r="C77" s="50" t="s">
        <v>324</v>
      </c>
      <c r="D77" s="39" t="s">
        <v>16</v>
      </c>
      <c r="E77" s="28" t="s">
        <v>17</v>
      </c>
      <c r="F77" s="28">
        <v>6</v>
      </c>
      <c r="G77" s="28">
        <v>360</v>
      </c>
      <c r="H77" s="107">
        <v>883</v>
      </c>
      <c r="I77" s="29">
        <f>H77/1</f>
        <v>883</v>
      </c>
      <c r="J77" s="30" t="s">
        <v>62</v>
      </c>
      <c r="K77" s="30">
        <f t="shared" si="14"/>
        <v>73.583333333333329</v>
      </c>
      <c r="L77" s="30">
        <f t="shared" si="12"/>
        <v>5298</v>
      </c>
      <c r="M77" s="31">
        <f t="shared" si="13"/>
        <v>317880</v>
      </c>
    </row>
    <row r="78" spans="1:13" x14ac:dyDescent="0.25">
      <c r="A78" s="21">
        <v>72</v>
      </c>
      <c r="B78" s="47">
        <v>4820085741928</v>
      </c>
      <c r="C78" s="50" t="s">
        <v>324</v>
      </c>
      <c r="D78" s="39" t="s">
        <v>63</v>
      </c>
      <c r="E78" s="28" t="s">
        <v>17</v>
      </c>
      <c r="F78" s="28">
        <v>3</v>
      </c>
      <c r="G78" s="28">
        <v>144</v>
      </c>
      <c r="H78" s="107">
        <v>2534</v>
      </c>
      <c r="I78" s="29">
        <f>H78/3</f>
        <v>844.66666666666663</v>
      </c>
      <c r="J78" s="30" t="s">
        <v>62</v>
      </c>
      <c r="K78" s="30">
        <f t="shared" si="14"/>
        <v>70.388888888888886</v>
      </c>
      <c r="L78" s="30">
        <f t="shared" si="12"/>
        <v>7602</v>
      </c>
      <c r="M78" s="31">
        <f t="shared" si="13"/>
        <v>364896</v>
      </c>
    </row>
    <row r="79" spans="1:13" x14ac:dyDescent="0.25">
      <c r="A79" s="21">
        <v>73</v>
      </c>
      <c r="B79" s="47">
        <v>4820085745377</v>
      </c>
      <c r="C79" s="50" t="s">
        <v>324</v>
      </c>
      <c r="D79" s="39" t="s">
        <v>21</v>
      </c>
      <c r="E79" s="28" t="s">
        <v>17</v>
      </c>
      <c r="F79" s="28">
        <v>3</v>
      </c>
      <c r="G79" s="28">
        <v>144</v>
      </c>
      <c r="H79" s="107">
        <v>3946</v>
      </c>
      <c r="I79" s="29">
        <f>H79/5</f>
        <v>789.2</v>
      </c>
      <c r="J79" s="30" t="s">
        <v>62</v>
      </c>
      <c r="K79" s="30">
        <f t="shared" si="14"/>
        <v>65.766666666666666</v>
      </c>
      <c r="L79" s="30">
        <f t="shared" si="12"/>
        <v>11838</v>
      </c>
      <c r="M79" s="31">
        <f t="shared" si="13"/>
        <v>568224</v>
      </c>
    </row>
    <row r="80" spans="1:13" x14ac:dyDescent="0.25">
      <c r="A80" s="21">
        <v>74</v>
      </c>
      <c r="B80" s="51" t="s">
        <v>64</v>
      </c>
      <c r="C80" s="52"/>
      <c r="D80" s="53"/>
      <c r="E80" s="52"/>
      <c r="F80" s="52"/>
      <c r="G80" s="52"/>
      <c r="H80" s="107"/>
      <c r="I80" s="45"/>
      <c r="J80" s="52"/>
      <c r="K80" s="52"/>
      <c r="L80" s="52"/>
      <c r="M80" s="52"/>
    </row>
    <row r="81" spans="1:15" x14ac:dyDescent="0.25">
      <c r="A81" s="21">
        <v>75</v>
      </c>
      <c r="B81" s="47">
        <v>4823044500284</v>
      </c>
      <c r="C81" s="46" t="s">
        <v>65</v>
      </c>
      <c r="D81" s="39" t="s">
        <v>66</v>
      </c>
      <c r="E81" s="28" t="s">
        <v>17</v>
      </c>
      <c r="F81" s="28" t="s">
        <v>67</v>
      </c>
      <c r="G81" s="28">
        <v>640</v>
      </c>
      <c r="H81" s="107">
        <v>262</v>
      </c>
      <c r="I81" s="29">
        <f>H81/0.7</f>
        <v>374.28571428571433</v>
      </c>
      <c r="J81" s="28" t="s">
        <v>62</v>
      </c>
      <c r="K81" s="30">
        <f t="shared" ref="K81:K91" si="15">I81/11</f>
        <v>34.02597402597403</v>
      </c>
      <c r="L81" s="30">
        <f t="shared" ref="L81:L92" si="16">H81*F81</f>
        <v>2096</v>
      </c>
      <c r="M81" s="31">
        <f t="shared" ref="M81:M92" si="17">H81*G81</f>
        <v>167680</v>
      </c>
    </row>
    <row r="82" spans="1:15" x14ac:dyDescent="0.25">
      <c r="A82" s="21">
        <v>76</v>
      </c>
      <c r="B82" s="47">
        <v>4823044500581</v>
      </c>
      <c r="C82" s="46" t="s">
        <v>65</v>
      </c>
      <c r="D82" s="39" t="s">
        <v>41</v>
      </c>
      <c r="E82" s="28" t="s">
        <v>17</v>
      </c>
      <c r="F82" s="28">
        <v>2</v>
      </c>
      <c r="G82" s="28">
        <v>168</v>
      </c>
      <c r="H82" s="107">
        <v>841</v>
      </c>
      <c r="I82" s="29">
        <f>H82/2.5</f>
        <v>336.4</v>
      </c>
      <c r="J82" s="28" t="s">
        <v>62</v>
      </c>
      <c r="K82" s="30">
        <f t="shared" si="15"/>
        <v>30.581818181818178</v>
      </c>
      <c r="L82" s="30">
        <f t="shared" si="16"/>
        <v>1682</v>
      </c>
      <c r="M82" s="31">
        <f t="shared" si="17"/>
        <v>141288</v>
      </c>
    </row>
    <row r="83" spans="1:15" x14ac:dyDescent="0.25">
      <c r="A83" s="21">
        <v>77</v>
      </c>
      <c r="B83" s="47">
        <v>4820085741386</v>
      </c>
      <c r="C83" s="46" t="s">
        <v>65</v>
      </c>
      <c r="D83" s="39" t="s">
        <v>22</v>
      </c>
      <c r="E83" s="28" t="s">
        <v>17</v>
      </c>
      <c r="F83" s="28">
        <v>1</v>
      </c>
      <c r="G83" s="28">
        <v>48</v>
      </c>
      <c r="H83" s="107">
        <v>3221</v>
      </c>
      <c r="I83" s="29">
        <f>H83/10</f>
        <v>322.10000000000002</v>
      </c>
      <c r="J83" s="28" t="s">
        <v>62</v>
      </c>
      <c r="K83" s="30">
        <f>I83/11</f>
        <v>29.281818181818185</v>
      </c>
      <c r="L83" s="30">
        <f t="shared" si="16"/>
        <v>3221</v>
      </c>
      <c r="M83" s="31">
        <f t="shared" si="17"/>
        <v>154608</v>
      </c>
    </row>
    <row r="84" spans="1:15" x14ac:dyDescent="0.25">
      <c r="A84" s="21">
        <v>78</v>
      </c>
      <c r="B84" s="47">
        <v>4823044500017</v>
      </c>
      <c r="C84" s="46" t="s">
        <v>68</v>
      </c>
      <c r="D84" s="39" t="s">
        <v>66</v>
      </c>
      <c r="E84" s="28" t="s">
        <v>17</v>
      </c>
      <c r="F84" s="28" t="s">
        <v>67</v>
      </c>
      <c r="G84" s="28">
        <v>640</v>
      </c>
      <c r="H84" s="107">
        <v>344</v>
      </c>
      <c r="I84" s="29">
        <f>H84/0.7</f>
        <v>491.42857142857144</v>
      </c>
      <c r="J84" s="28" t="s">
        <v>62</v>
      </c>
      <c r="K84" s="30">
        <f t="shared" si="15"/>
        <v>44.675324675324674</v>
      </c>
      <c r="L84" s="30">
        <f t="shared" si="16"/>
        <v>2752</v>
      </c>
      <c r="M84" s="31">
        <f t="shared" si="17"/>
        <v>220160</v>
      </c>
    </row>
    <row r="85" spans="1:15" x14ac:dyDescent="0.25">
      <c r="A85" s="21">
        <v>79</v>
      </c>
      <c r="B85" s="47">
        <v>4823044500918</v>
      </c>
      <c r="C85" s="46" t="s">
        <v>68</v>
      </c>
      <c r="D85" s="39" t="s">
        <v>41</v>
      </c>
      <c r="E85" s="28" t="s">
        <v>17</v>
      </c>
      <c r="F85" s="28">
        <v>2</v>
      </c>
      <c r="G85" s="28">
        <v>168</v>
      </c>
      <c r="H85" s="107">
        <v>1106</v>
      </c>
      <c r="I85" s="29">
        <f>H85/2.5</f>
        <v>442.4</v>
      </c>
      <c r="J85" s="28" t="s">
        <v>62</v>
      </c>
      <c r="K85" s="30">
        <f t="shared" si="15"/>
        <v>40.218181818181819</v>
      </c>
      <c r="L85" s="30">
        <f t="shared" si="16"/>
        <v>2212</v>
      </c>
      <c r="M85" s="31">
        <f t="shared" si="17"/>
        <v>185808</v>
      </c>
    </row>
    <row r="86" spans="1:15" x14ac:dyDescent="0.25">
      <c r="A86" s="21">
        <v>80</v>
      </c>
      <c r="B86" s="47">
        <v>4820085741379</v>
      </c>
      <c r="C86" s="46" t="s">
        <v>68</v>
      </c>
      <c r="D86" s="39" t="s">
        <v>22</v>
      </c>
      <c r="E86" s="28" t="s">
        <v>17</v>
      </c>
      <c r="F86" s="28">
        <v>1</v>
      </c>
      <c r="G86" s="28">
        <v>48</v>
      </c>
      <c r="H86" s="107">
        <v>4374</v>
      </c>
      <c r="I86" s="29">
        <f>H86/10</f>
        <v>437.4</v>
      </c>
      <c r="J86" s="28" t="s">
        <v>62</v>
      </c>
      <c r="K86" s="30">
        <f t="shared" si="15"/>
        <v>39.763636363636358</v>
      </c>
      <c r="L86" s="30">
        <f t="shared" si="16"/>
        <v>4374</v>
      </c>
      <c r="M86" s="31">
        <f t="shared" si="17"/>
        <v>209952</v>
      </c>
    </row>
    <row r="87" spans="1:15" x14ac:dyDescent="0.25">
      <c r="A87" s="21">
        <v>81</v>
      </c>
      <c r="B87" s="47">
        <v>4823044500352</v>
      </c>
      <c r="C87" s="46" t="s">
        <v>69</v>
      </c>
      <c r="D87" s="39" t="s">
        <v>66</v>
      </c>
      <c r="E87" s="28" t="s">
        <v>17</v>
      </c>
      <c r="F87" s="28" t="s">
        <v>67</v>
      </c>
      <c r="G87" s="28">
        <v>640</v>
      </c>
      <c r="H87" s="107">
        <v>238</v>
      </c>
      <c r="I87" s="29">
        <f>H87/0.7</f>
        <v>340</v>
      </c>
      <c r="J87" s="28" t="s">
        <v>62</v>
      </c>
      <c r="K87" s="30">
        <f t="shared" si="15"/>
        <v>30.90909090909091</v>
      </c>
      <c r="L87" s="30">
        <f t="shared" si="16"/>
        <v>1904</v>
      </c>
      <c r="M87" s="31">
        <f t="shared" si="17"/>
        <v>152320</v>
      </c>
    </row>
    <row r="88" spans="1:15" x14ac:dyDescent="0.25">
      <c r="A88" s="21">
        <v>82</v>
      </c>
      <c r="B88" s="47">
        <v>4823044500062</v>
      </c>
      <c r="C88" s="46" t="s">
        <v>69</v>
      </c>
      <c r="D88" s="39" t="s">
        <v>41</v>
      </c>
      <c r="E88" s="28" t="s">
        <v>17</v>
      </c>
      <c r="F88" s="28">
        <v>2</v>
      </c>
      <c r="G88" s="28">
        <v>168</v>
      </c>
      <c r="H88" s="107">
        <v>777</v>
      </c>
      <c r="I88" s="29">
        <f>H88/2.5</f>
        <v>310.8</v>
      </c>
      <c r="J88" s="28" t="s">
        <v>62</v>
      </c>
      <c r="K88" s="30">
        <f t="shared" si="15"/>
        <v>28.254545454545454</v>
      </c>
      <c r="L88" s="30">
        <f t="shared" si="16"/>
        <v>1554</v>
      </c>
      <c r="M88" s="31">
        <f t="shared" si="17"/>
        <v>130536</v>
      </c>
    </row>
    <row r="89" spans="1:15" x14ac:dyDescent="0.25">
      <c r="A89" s="21">
        <v>83</v>
      </c>
      <c r="B89" s="47">
        <v>4820085741409</v>
      </c>
      <c r="C89" s="46" t="s">
        <v>69</v>
      </c>
      <c r="D89" s="39" t="s">
        <v>22</v>
      </c>
      <c r="E89" s="28" t="s">
        <v>17</v>
      </c>
      <c r="F89" s="28">
        <v>1</v>
      </c>
      <c r="G89" s="28">
        <v>48</v>
      </c>
      <c r="H89" s="107">
        <v>3006</v>
      </c>
      <c r="I89" s="29">
        <f>H89/10</f>
        <v>300.60000000000002</v>
      </c>
      <c r="J89" s="28" t="s">
        <v>62</v>
      </c>
      <c r="K89" s="30">
        <f t="shared" si="15"/>
        <v>27.327272727272728</v>
      </c>
      <c r="L89" s="30">
        <f t="shared" si="16"/>
        <v>3006</v>
      </c>
      <c r="M89" s="31">
        <f t="shared" si="17"/>
        <v>144288</v>
      </c>
    </row>
    <row r="90" spans="1:15" x14ac:dyDescent="0.25">
      <c r="A90" s="21">
        <v>84</v>
      </c>
      <c r="B90" s="47">
        <v>4823044500130</v>
      </c>
      <c r="C90" s="46" t="s">
        <v>70</v>
      </c>
      <c r="D90" s="39" t="s">
        <v>66</v>
      </c>
      <c r="E90" s="28" t="s">
        <v>17</v>
      </c>
      <c r="F90" s="28" t="s">
        <v>67</v>
      </c>
      <c r="G90" s="28">
        <v>640</v>
      </c>
      <c r="H90" s="107">
        <v>324</v>
      </c>
      <c r="I90" s="29">
        <f>H90/0.7</f>
        <v>462.85714285714289</v>
      </c>
      <c r="J90" s="28" t="s">
        <v>62</v>
      </c>
      <c r="K90" s="30">
        <f t="shared" si="15"/>
        <v>42.077922077922082</v>
      </c>
      <c r="L90" s="30">
        <f t="shared" si="16"/>
        <v>2592</v>
      </c>
      <c r="M90" s="31">
        <f t="shared" si="17"/>
        <v>207360</v>
      </c>
    </row>
    <row r="91" spans="1:15" x14ac:dyDescent="0.25">
      <c r="A91" s="21">
        <v>85</v>
      </c>
      <c r="B91" s="47">
        <v>4823044500154</v>
      </c>
      <c r="C91" s="46" t="s">
        <v>70</v>
      </c>
      <c r="D91" s="39" t="s">
        <v>41</v>
      </c>
      <c r="E91" s="28" t="s">
        <v>17</v>
      </c>
      <c r="F91" s="28">
        <v>2</v>
      </c>
      <c r="G91" s="28">
        <v>168</v>
      </c>
      <c r="H91" s="107">
        <v>1023</v>
      </c>
      <c r="I91" s="29">
        <f>H91/2.5</f>
        <v>409.2</v>
      </c>
      <c r="J91" s="28" t="s">
        <v>62</v>
      </c>
      <c r="K91" s="30">
        <f t="shared" si="15"/>
        <v>37.199999999999996</v>
      </c>
      <c r="L91" s="30">
        <f t="shared" si="16"/>
        <v>2046</v>
      </c>
      <c r="M91" s="31">
        <f t="shared" si="17"/>
        <v>171864</v>
      </c>
    </row>
    <row r="92" spans="1:15" x14ac:dyDescent="0.25">
      <c r="A92" s="21">
        <v>86</v>
      </c>
      <c r="B92" s="47">
        <v>4820085741393</v>
      </c>
      <c r="C92" s="46" t="s">
        <v>70</v>
      </c>
      <c r="D92" s="39" t="s">
        <v>22</v>
      </c>
      <c r="E92" s="28" t="s">
        <v>17</v>
      </c>
      <c r="F92" s="28">
        <v>1</v>
      </c>
      <c r="G92" s="28">
        <v>48</v>
      </c>
      <c r="H92" s="107">
        <v>4093</v>
      </c>
      <c r="I92" s="29">
        <f>H92/10</f>
        <v>409.3</v>
      </c>
      <c r="J92" s="28" t="s">
        <v>62</v>
      </c>
      <c r="K92" s="30">
        <f>I92/11</f>
        <v>37.209090909090911</v>
      </c>
      <c r="L92" s="30">
        <f t="shared" si="16"/>
        <v>4093</v>
      </c>
      <c r="M92" s="31">
        <f t="shared" si="17"/>
        <v>196464</v>
      </c>
    </row>
    <row r="93" spans="1:15" x14ac:dyDescent="0.2">
      <c r="A93" s="21">
        <v>87</v>
      </c>
      <c r="B93" s="22" t="s">
        <v>71</v>
      </c>
      <c r="C93" s="22"/>
      <c r="D93" s="23"/>
      <c r="E93" s="22"/>
      <c r="F93" s="22"/>
      <c r="G93" s="22"/>
      <c r="H93" s="22"/>
      <c r="I93" s="24"/>
      <c r="J93" s="22"/>
      <c r="K93" s="22"/>
      <c r="L93" s="22"/>
      <c r="M93" s="22"/>
    </row>
    <row r="94" spans="1:15" x14ac:dyDescent="0.25">
      <c r="A94" s="21">
        <v>88</v>
      </c>
      <c r="B94" s="47">
        <v>4820085742055</v>
      </c>
      <c r="C94" s="46" t="s">
        <v>72</v>
      </c>
      <c r="D94" s="39" t="s">
        <v>39</v>
      </c>
      <c r="E94" s="28" t="s">
        <v>17</v>
      </c>
      <c r="F94" s="28">
        <v>8</v>
      </c>
      <c r="G94" s="28">
        <v>640</v>
      </c>
      <c r="H94" s="107">
        <v>435</v>
      </c>
      <c r="I94" s="29">
        <f>H94/0.9</f>
        <v>483.33333333333331</v>
      </c>
      <c r="J94" s="30" t="s">
        <v>73</v>
      </c>
      <c r="K94" s="30">
        <f>I94/9</f>
        <v>53.703703703703702</v>
      </c>
      <c r="L94" s="30">
        <f t="shared" ref="L94:L100" si="18">H94*F94</f>
        <v>3480</v>
      </c>
      <c r="M94" s="31">
        <f t="shared" ref="M94:M100" si="19">H94*G94</f>
        <v>278400</v>
      </c>
      <c r="O94" s="100"/>
    </row>
    <row r="95" spans="1:15" x14ac:dyDescent="0.25">
      <c r="A95" s="21">
        <v>89</v>
      </c>
      <c r="B95" s="47">
        <v>4820085742062</v>
      </c>
      <c r="C95" s="46" t="s">
        <v>72</v>
      </c>
      <c r="D95" s="39" t="s">
        <v>74</v>
      </c>
      <c r="E95" s="28" t="s">
        <v>17</v>
      </c>
      <c r="F95" s="28">
        <v>6</v>
      </c>
      <c r="G95" s="28">
        <v>180</v>
      </c>
      <c r="H95" s="107">
        <v>1103</v>
      </c>
      <c r="I95" s="29">
        <f>H95/2.7</f>
        <v>408.51851851851848</v>
      </c>
      <c r="J95" s="30" t="s">
        <v>73</v>
      </c>
      <c r="K95" s="30">
        <f>I95/9</f>
        <v>45.390946502057609</v>
      </c>
      <c r="L95" s="30">
        <f t="shared" si="18"/>
        <v>6618</v>
      </c>
      <c r="M95" s="31">
        <f t="shared" si="19"/>
        <v>198540</v>
      </c>
    </row>
    <row r="96" spans="1:15" x14ac:dyDescent="0.25">
      <c r="A96" s="21">
        <v>90</v>
      </c>
      <c r="B96" s="47">
        <v>4820085740853</v>
      </c>
      <c r="C96" s="46" t="s">
        <v>72</v>
      </c>
      <c r="D96" s="39" t="s">
        <v>22</v>
      </c>
      <c r="E96" s="28" t="s">
        <v>17</v>
      </c>
      <c r="F96" s="28">
        <v>1</v>
      </c>
      <c r="G96" s="28">
        <v>48</v>
      </c>
      <c r="H96" s="107">
        <v>3976</v>
      </c>
      <c r="I96" s="29">
        <f>H96/10</f>
        <v>397.6</v>
      </c>
      <c r="J96" s="30" t="s">
        <v>73</v>
      </c>
      <c r="K96" s="30">
        <f>I96/9</f>
        <v>44.177777777777777</v>
      </c>
      <c r="L96" s="30">
        <f t="shared" si="18"/>
        <v>3976</v>
      </c>
      <c r="M96" s="31">
        <f t="shared" si="19"/>
        <v>190848</v>
      </c>
      <c r="O96" s="100"/>
    </row>
    <row r="97" spans="1:15" x14ac:dyDescent="0.25">
      <c r="A97" s="21">
        <v>91</v>
      </c>
      <c r="B97" s="47">
        <v>2000000000965</v>
      </c>
      <c r="C97" s="46" t="s">
        <v>72</v>
      </c>
      <c r="D97" s="39" t="s">
        <v>31</v>
      </c>
      <c r="E97" s="28" t="s">
        <v>17</v>
      </c>
      <c r="F97" s="28">
        <v>1</v>
      </c>
      <c r="G97" s="28">
        <v>22</v>
      </c>
      <c r="H97" s="107">
        <v>7889</v>
      </c>
      <c r="I97" s="29">
        <f>H97/20</f>
        <v>394.45</v>
      </c>
      <c r="J97" s="30" t="s">
        <v>73</v>
      </c>
      <c r="K97" s="30">
        <f>I97/9</f>
        <v>43.827777777777776</v>
      </c>
      <c r="L97" s="30">
        <f t="shared" si="18"/>
        <v>7889</v>
      </c>
      <c r="M97" s="31">
        <f t="shared" si="19"/>
        <v>173558</v>
      </c>
      <c r="O97" s="100"/>
    </row>
    <row r="98" spans="1:15" x14ac:dyDescent="0.25">
      <c r="A98" s="21">
        <v>92</v>
      </c>
      <c r="B98" s="54">
        <v>4820085745117</v>
      </c>
      <c r="C98" s="123" t="s">
        <v>369</v>
      </c>
      <c r="D98" s="39" t="s">
        <v>53</v>
      </c>
      <c r="E98" s="28" t="s">
        <v>17</v>
      </c>
      <c r="F98" s="28">
        <v>6</v>
      </c>
      <c r="G98" s="28">
        <v>480</v>
      </c>
      <c r="H98" s="107">
        <v>212</v>
      </c>
      <c r="I98" s="29">
        <f>H98/0.75</f>
        <v>282.66666666666669</v>
      </c>
      <c r="J98" s="30" t="s">
        <v>54</v>
      </c>
      <c r="K98" s="30">
        <f>I98/10</f>
        <v>28.266666666666669</v>
      </c>
      <c r="L98" s="30">
        <f t="shared" si="18"/>
        <v>1272</v>
      </c>
      <c r="M98" s="31">
        <f t="shared" si="19"/>
        <v>101760</v>
      </c>
    </row>
    <row r="99" spans="1:15" x14ac:dyDescent="0.25">
      <c r="A99" s="21">
        <v>93</v>
      </c>
      <c r="B99" s="54">
        <v>4820085745124</v>
      </c>
      <c r="C99" s="123" t="s">
        <v>369</v>
      </c>
      <c r="D99" s="39" t="s">
        <v>41</v>
      </c>
      <c r="E99" s="28" t="s">
        <v>17</v>
      </c>
      <c r="F99" s="28">
        <v>1</v>
      </c>
      <c r="G99" s="28">
        <v>144</v>
      </c>
      <c r="H99" s="107">
        <v>644</v>
      </c>
      <c r="I99" s="29">
        <f>H99/2.5</f>
        <v>257.60000000000002</v>
      </c>
      <c r="J99" s="30" t="s">
        <v>54</v>
      </c>
      <c r="K99" s="30">
        <f>I99/10</f>
        <v>25.76</v>
      </c>
      <c r="L99" s="30">
        <f t="shared" si="18"/>
        <v>644</v>
      </c>
      <c r="M99" s="31">
        <f t="shared" si="19"/>
        <v>92736</v>
      </c>
    </row>
    <row r="100" spans="1:15" x14ac:dyDescent="0.25">
      <c r="A100" s="21">
        <v>94</v>
      </c>
      <c r="B100" s="54">
        <v>4820085745131</v>
      </c>
      <c r="C100" s="123" t="s">
        <v>369</v>
      </c>
      <c r="D100" s="39" t="s">
        <v>22</v>
      </c>
      <c r="E100" s="28" t="s">
        <v>17</v>
      </c>
      <c r="F100" s="28">
        <v>1</v>
      </c>
      <c r="G100" s="28">
        <v>44</v>
      </c>
      <c r="H100" s="107">
        <v>2201</v>
      </c>
      <c r="I100" s="29">
        <f>H100/10</f>
        <v>220.1</v>
      </c>
      <c r="J100" s="30" t="s">
        <v>54</v>
      </c>
      <c r="K100" s="30">
        <f>I100/10</f>
        <v>22.009999999999998</v>
      </c>
      <c r="L100" s="30">
        <f t="shared" si="18"/>
        <v>2201</v>
      </c>
      <c r="M100" s="31">
        <f t="shared" si="19"/>
        <v>96844</v>
      </c>
    </row>
    <row r="101" spans="1:15" x14ac:dyDescent="0.25">
      <c r="A101" s="21">
        <v>95</v>
      </c>
      <c r="B101" s="55" t="s">
        <v>75</v>
      </c>
      <c r="C101" s="56"/>
      <c r="D101" s="57"/>
      <c r="E101" s="56"/>
      <c r="F101" s="56"/>
      <c r="G101" s="56"/>
      <c r="H101" s="56"/>
      <c r="I101" s="58"/>
      <c r="J101" s="56"/>
      <c r="K101" s="56"/>
      <c r="L101" s="56"/>
      <c r="M101" s="56"/>
    </row>
    <row r="102" spans="1:15" x14ac:dyDescent="0.25">
      <c r="A102" s="21">
        <v>96</v>
      </c>
      <c r="B102" s="25">
        <v>4820085743021</v>
      </c>
      <c r="C102" s="46" t="s">
        <v>76</v>
      </c>
      <c r="D102" s="39" t="s">
        <v>16</v>
      </c>
      <c r="E102" s="28" t="s">
        <v>17</v>
      </c>
      <c r="F102" s="28">
        <v>12</v>
      </c>
      <c r="G102" s="28">
        <v>432</v>
      </c>
      <c r="H102" s="107">
        <v>76</v>
      </c>
      <c r="I102" s="29">
        <f>H102/1</f>
        <v>76</v>
      </c>
      <c r="J102" s="30" t="s">
        <v>77</v>
      </c>
      <c r="K102" s="30">
        <f t="shared" ref="K102:K109" si="20">I102/10</f>
        <v>7.6</v>
      </c>
      <c r="L102" s="30">
        <f t="shared" ref="L102:L113" si="21">H102*F102</f>
        <v>912</v>
      </c>
      <c r="M102" s="31">
        <f t="shared" ref="M102:M113" si="22">H102*G102</f>
        <v>32832</v>
      </c>
      <c r="O102" s="100"/>
    </row>
    <row r="103" spans="1:15" x14ac:dyDescent="0.25">
      <c r="A103" s="21">
        <v>97</v>
      </c>
      <c r="B103" s="25">
        <v>4820085743045</v>
      </c>
      <c r="C103" s="46" t="s">
        <v>76</v>
      </c>
      <c r="D103" s="39" t="s">
        <v>21</v>
      </c>
      <c r="E103" s="28" t="s">
        <v>17</v>
      </c>
      <c r="F103" s="28" t="s">
        <v>29</v>
      </c>
      <c r="G103" s="28">
        <v>128</v>
      </c>
      <c r="H103" s="107">
        <v>246</v>
      </c>
      <c r="I103" s="29">
        <f>H103/5</f>
        <v>49.2</v>
      </c>
      <c r="J103" s="30" t="s">
        <v>77</v>
      </c>
      <c r="K103" s="30">
        <f>I103/10</f>
        <v>4.92</v>
      </c>
      <c r="L103" s="30">
        <f t="shared" si="21"/>
        <v>246</v>
      </c>
      <c r="M103" s="31">
        <f t="shared" si="22"/>
        <v>31488</v>
      </c>
      <c r="O103" s="100"/>
    </row>
    <row r="104" spans="1:15" x14ac:dyDescent="0.25">
      <c r="A104" s="21">
        <v>98</v>
      </c>
      <c r="B104" s="25">
        <v>4820085743052</v>
      </c>
      <c r="C104" s="46" t="s">
        <v>76</v>
      </c>
      <c r="D104" s="39" t="s">
        <v>22</v>
      </c>
      <c r="E104" s="28" t="s">
        <v>17</v>
      </c>
      <c r="F104" s="28" t="s">
        <v>29</v>
      </c>
      <c r="G104" s="28">
        <v>60</v>
      </c>
      <c r="H104" s="107">
        <v>435</v>
      </c>
      <c r="I104" s="29">
        <f>H104/10</f>
        <v>43.5</v>
      </c>
      <c r="J104" s="30" t="s">
        <v>77</v>
      </c>
      <c r="K104" s="30">
        <f t="shared" si="20"/>
        <v>4.3499999999999996</v>
      </c>
      <c r="L104" s="30">
        <f t="shared" si="21"/>
        <v>435</v>
      </c>
      <c r="M104" s="31">
        <f t="shared" si="22"/>
        <v>26100</v>
      </c>
      <c r="O104" s="100"/>
    </row>
    <row r="105" spans="1:15" x14ac:dyDescent="0.25">
      <c r="A105" s="21">
        <v>99</v>
      </c>
      <c r="B105" s="47">
        <v>4820251522474</v>
      </c>
      <c r="C105" s="46" t="s">
        <v>365</v>
      </c>
      <c r="D105" s="39" t="s">
        <v>16</v>
      </c>
      <c r="E105" s="28" t="s">
        <v>17</v>
      </c>
      <c r="F105" s="28">
        <v>12</v>
      </c>
      <c r="G105" s="28">
        <v>432</v>
      </c>
      <c r="H105" s="107">
        <v>79</v>
      </c>
      <c r="I105" s="29">
        <f>H105/1</f>
        <v>79</v>
      </c>
      <c r="J105" s="30" t="s">
        <v>18</v>
      </c>
      <c r="K105" s="30">
        <f>I105/8</f>
        <v>9.875</v>
      </c>
      <c r="L105" s="30">
        <f t="shared" ref="L105:L106" si="23">H105*F105</f>
        <v>948</v>
      </c>
      <c r="M105" s="31">
        <f t="shared" ref="M105:M106" si="24">H105*G105</f>
        <v>34128</v>
      </c>
      <c r="N105" s="106"/>
    </row>
    <row r="106" spans="1:15" x14ac:dyDescent="0.25">
      <c r="A106" s="21">
        <v>100</v>
      </c>
      <c r="B106" s="47">
        <v>4820251522481</v>
      </c>
      <c r="C106" s="46" t="s">
        <v>365</v>
      </c>
      <c r="D106" s="39" t="s">
        <v>21</v>
      </c>
      <c r="E106" s="28" t="s">
        <v>17</v>
      </c>
      <c r="F106" s="28" t="s">
        <v>29</v>
      </c>
      <c r="G106" s="28">
        <v>128</v>
      </c>
      <c r="H106" s="107">
        <v>259</v>
      </c>
      <c r="I106" s="29">
        <f>H106/5</f>
        <v>51.8</v>
      </c>
      <c r="J106" s="30" t="s">
        <v>18</v>
      </c>
      <c r="K106" s="30">
        <f>I106/8</f>
        <v>6.4749999999999996</v>
      </c>
      <c r="L106" s="30">
        <f t="shared" si="23"/>
        <v>259</v>
      </c>
      <c r="M106" s="31">
        <f t="shared" si="24"/>
        <v>33152</v>
      </c>
      <c r="N106" s="106"/>
    </row>
    <row r="107" spans="1:15" x14ac:dyDescent="0.25">
      <c r="A107" s="21">
        <v>101</v>
      </c>
      <c r="B107" s="47">
        <v>4820085741027</v>
      </c>
      <c r="C107" s="46" t="s">
        <v>78</v>
      </c>
      <c r="D107" s="39" t="s">
        <v>16</v>
      </c>
      <c r="E107" s="28" t="s">
        <v>17</v>
      </c>
      <c r="F107" s="28">
        <v>12</v>
      </c>
      <c r="G107" s="28">
        <v>432</v>
      </c>
      <c r="H107" s="107">
        <v>85</v>
      </c>
      <c r="I107" s="29">
        <f>H107/1</f>
        <v>85</v>
      </c>
      <c r="J107" s="30" t="s">
        <v>77</v>
      </c>
      <c r="K107" s="30">
        <f t="shared" si="20"/>
        <v>8.5</v>
      </c>
      <c r="L107" s="30">
        <f t="shared" si="21"/>
        <v>1020</v>
      </c>
      <c r="M107" s="31">
        <f t="shared" si="22"/>
        <v>36720</v>
      </c>
      <c r="O107" s="100"/>
    </row>
    <row r="108" spans="1:15" x14ac:dyDescent="0.25">
      <c r="A108" s="21">
        <v>102</v>
      </c>
      <c r="B108" s="47">
        <v>4823044500994</v>
      </c>
      <c r="C108" s="46" t="s">
        <v>78</v>
      </c>
      <c r="D108" s="39" t="s">
        <v>21</v>
      </c>
      <c r="E108" s="28" t="s">
        <v>17</v>
      </c>
      <c r="F108" s="28" t="s">
        <v>29</v>
      </c>
      <c r="G108" s="28">
        <v>128</v>
      </c>
      <c r="H108" s="107">
        <v>306</v>
      </c>
      <c r="I108" s="29">
        <f>H108/5</f>
        <v>61.2</v>
      </c>
      <c r="J108" s="30" t="s">
        <v>77</v>
      </c>
      <c r="K108" s="30">
        <f t="shared" si="20"/>
        <v>6.12</v>
      </c>
      <c r="L108" s="30">
        <f t="shared" si="21"/>
        <v>306</v>
      </c>
      <c r="M108" s="31">
        <f t="shared" si="22"/>
        <v>39168</v>
      </c>
      <c r="O108" s="100"/>
    </row>
    <row r="109" spans="1:15" x14ac:dyDescent="0.25">
      <c r="A109" s="21">
        <v>103</v>
      </c>
      <c r="B109" s="47">
        <v>4823044500956</v>
      </c>
      <c r="C109" s="46" t="s">
        <v>78</v>
      </c>
      <c r="D109" s="39" t="s">
        <v>22</v>
      </c>
      <c r="E109" s="28" t="s">
        <v>17</v>
      </c>
      <c r="F109" s="28" t="s">
        <v>29</v>
      </c>
      <c r="G109" s="28">
        <v>60</v>
      </c>
      <c r="H109" s="107">
        <v>564</v>
      </c>
      <c r="I109" s="29">
        <f>H109/10</f>
        <v>56.4</v>
      </c>
      <c r="J109" s="30" t="s">
        <v>77</v>
      </c>
      <c r="K109" s="30">
        <f t="shared" si="20"/>
        <v>5.64</v>
      </c>
      <c r="L109" s="30">
        <f t="shared" si="21"/>
        <v>564</v>
      </c>
      <c r="M109" s="31">
        <f t="shared" si="22"/>
        <v>33840</v>
      </c>
      <c r="O109" s="100"/>
    </row>
    <row r="110" spans="1:15" x14ac:dyDescent="0.25">
      <c r="A110" s="21">
        <v>104</v>
      </c>
      <c r="B110" s="47">
        <v>4820085745353</v>
      </c>
      <c r="C110" s="48" t="s">
        <v>79</v>
      </c>
      <c r="D110" s="39" t="s">
        <v>80</v>
      </c>
      <c r="E110" s="28" t="s">
        <v>17</v>
      </c>
      <c r="F110" s="28">
        <v>1</v>
      </c>
      <c r="G110" s="28">
        <v>144</v>
      </c>
      <c r="H110" s="107">
        <v>371</v>
      </c>
      <c r="I110" s="29">
        <f>H110/4</f>
        <v>92.75</v>
      </c>
      <c r="J110" s="30" t="s">
        <v>81</v>
      </c>
      <c r="K110" s="30">
        <f>I110/3.5</f>
        <v>26.5</v>
      </c>
      <c r="L110" s="30">
        <f t="shared" si="21"/>
        <v>371</v>
      </c>
      <c r="M110" s="31">
        <f t="shared" si="22"/>
        <v>53424</v>
      </c>
      <c r="O110" s="100"/>
    </row>
    <row r="111" spans="1:15" x14ac:dyDescent="0.25">
      <c r="A111" s="21">
        <v>105</v>
      </c>
      <c r="B111" s="59">
        <v>4820085742703</v>
      </c>
      <c r="C111" s="60" t="s">
        <v>79</v>
      </c>
      <c r="D111" s="61" t="s">
        <v>82</v>
      </c>
      <c r="E111" s="62" t="s">
        <v>17</v>
      </c>
      <c r="F111" s="62" t="s">
        <v>29</v>
      </c>
      <c r="G111" s="62">
        <v>90</v>
      </c>
      <c r="H111" s="107">
        <v>593</v>
      </c>
      <c r="I111" s="29">
        <f>H111/7</f>
        <v>84.714285714285708</v>
      </c>
      <c r="J111" s="30" t="s">
        <v>81</v>
      </c>
      <c r="K111" s="30">
        <f>I111/3.5</f>
        <v>24.204081632653061</v>
      </c>
      <c r="L111" s="30">
        <f t="shared" si="21"/>
        <v>593</v>
      </c>
      <c r="M111" s="31">
        <f t="shared" si="22"/>
        <v>53370</v>
      </c>
    </row>
    <row r="112" spans="1:15" x14ac:dyDescent="0.25">
      <c r="A112" s="21">
        <v>106</v>
      </c>
      <c r="B112" s="59">
        <v>4820085742710</v>
      </c>
      <c r="C112" s="60" t="s">
        <v>79</v>
      </c>
      <c r="D112" s="61" t="s">
        <v>83</v>
      </c>
      <c r="E112" s="62" t="s">
        <v>17</v>
      </c>
      <c r="F112" s="62" t="s">
        <v>29</v>
      </c>
      <c r="G112" s="62">
        <v>44</v>
      </c>
      <c r="H112" s="107">
        <v>1111</v>
      </c>
      <c r="I112" s="29">
        <f>H112/15</f>
        <v>74.066666666666663</v>
      </c>
      <c r="J112" s="30" t="s">
        <v>81</v>
      </c>
      <c r="K112" s="30">
        <f>I112/3.5</f>
        <v>21.161904761904761</v>
      </c>
      <c r="L112" s="30">
        <f t="shared" si="21"/>
        <v>1111</v>
      </c>
      <c r="M112" s="31">
        <f t="shared" si="22"/>
        <v>48884</v>
      </c>
    </row>
    <row r="113" spans="1:15" x14ac:dyDescent="0.25">
      <c r="A113" s="21">
        <v>107</v>
      </c>
      <c r="B113" s="49">
        <v>2000000000473</v>
      </c>
      <c r="C113" s="63" t="s">
        <v>84</v>
      </c>
      <c r="D113" s="39" t="s">
        <v>22</v>
      </c>
      <c r="E113" s="28" t="s">
        <v>17</v>
      </c>
      <c r="F113" s="28">
        <v>1</v>
      </c>
      <c r="G113" s="28">
        <v>44</v>
      </c>
      <c r="H113" s="107">
        <v>3772</v>
      </c>
      <c r="I113" s="29">
        <f>H113/10</f>
        <v>377.2</v>
      </c>
      <c r="J113" s="30" t="s">
        <v>54</v>
      </c>
      <c r="K113" s="30">
        <f>I113/10</f>
        <v>37.72</v>
      </c>
      <c r="L113" s="30">
        <f t="shared" si="21"/>
        <v>3772</v>
      </c>
      <c r="M113" s="31">
        <f t="shared" si="22"/>
        <v>165968</v>
      </c>
    </row>
    <row r="114" spans="1:15" x14ac:dyDescent="0.25">
      <c r="A114" s="21">
        <v>108</v>
      </c>
      <c r="B114" s="55" t="s">
        <v>285</v>
      </c>
      <c r="C114" s="55"/>
      <c r="D114" s="64"/>
      <c r="E114" s="55"/>
      <c r="F114" s="55"/>
      <c r="G114" s="55"/>
      <c r="H114" s="55"/>
      <c r="I114" s="65"/>
      <c r="J114" s="55"/>
      <c r="K114" s="55"/>
      <c r="L114" s="55"/>
      <c r="M114" s="55"/>
    </row>
    <row r="115" spans="1:15" x14ac:dyDescent="0.25">
      <c r="A115" s="21">
        <v>109</v>
      </c>
      <c r="B115" s="35">
        <v>4820251521118</v>
      </c>
      <c r="C115" s="63" t="s">
        <v>353</v>
      </c>
      <c r="D115" s="39" t="s">
        <v>111</v>
      </c>
      <c r="E115" s="28" t="s">
        <v>17</v>
      </c>
      <c r="F115" s="28">
        <v>1</v>
      </c>
      <c r="G115" s="28">
        <v>44</v>
      </c>
      <c r="H115" s="107">
        <v>1056</v>
      </c>
      <c r="I115" s="29">
        <f>H115/15</f>
        <v>70.400000000000006</v>
      </c>
      <c r="J115" s="30" t="s">
        <v>286</v>
      </c>
      <c r="K115" s="30">
        <f>I115/0.5</f>
        <v>140.80000000000001</v>
      </c>
      <c r="L115" s="30"/>
      <c r="M115" s="31"/>
    </row>
    <row r="116" spans="1:15" x14ac:dyDescent="0.25">
      <c r="A116" s="21">
        <v>110</v>
      </c>
      <c r="B116" s="55" t="s">
        <v>85</v>
      </c>
      <c r="C116" s="55"/>
      <c r="D116" s="64"/>
      <c r="E116" s="55"/>
      <c r="F116" s="55"/>
      <c r="G116" s="55"/>
      <c r="H116" s="55"/>
      <c r="I116" s="65"/>
      <c r="J116" s="55"/>
      <c r="K116" s="55"/>
      <c r="L116" s="55"/>
      <c r="M116" s="55"/>
    </row>
    <row r="117" spans="1:15" x14ac:dyDescent="0.25">
      <c r="A117" s="21">
        <v>111</v>
      </c>
      <c r="B117" s="47">
        <v>4820085742154</v>
      </c>
      <c r="C117" s="46" t="s">
        <v>86</v>
      </c>
      <c r="D117" s="39" t="s">
        <v>87</v>
      </c>
      <c r="E117" s="28" t="s">
        <v>17</v>
      </c>
      <c r="F117" s="28" t="s">
        <v>88</v>
      </c>
      <c r="G117" s="28">
        <v>384</v>
      </c>
      <c r="H117" s="107">
        <v>119</v>
      </c>
      <c r="I117" s="29">
        <f>H117/1.4</f>
        <v>85</v>
      </c>
      <c r="J117" s="30" t="s">
        <v>89</v>
      </c>
      <c r="K117" s="30">
        <f>I117/5.5</f>
        <v>15.454545454545455</v>
      </c>
      <c r="L117" s="30">
        <f t="shared" ref="L117:L129" si="25">H117*F117</f>
        <v>714</v>
      </c>
      <c r="M117" s="31">
        <f t="shared" ref="M117:M131" si="26">H117*G117</f>
        <v>45696</v>
      </c>
      <c r="O117" s="100"/>
    </row>
    <row r="118" spans="1:15" x14ac:dyDescent="0.25">
      <c r="A118" s="21">
        <v>112</v>
      </c>
      <c r="B118" s="47">
        <v>4820085742376</v>
      </c>
      <c r="C118" s="46" t="s">
        <v>86</v>
      </c>
      <c r="D118" s="39" t="s">
        <v>90</v>
      </c>
      <c r="E118" s="28" t="s">
        <v>17</v>
      </c>
      <c r="F118" s="28">
        <v>1</v>
      </c>
      <c r="G118" s="28">
        <v>144</v>
      </c>
      <c r="H118" s="107">
        <v>334</v>
      </c>
      <c r="I118" s="29">
        <f>H118/4.2</f>
        <v>79.523809523809518</v>
      </c>
      <c r="J118" s="30" t="s">
        <v>89</v>
      </c>
      <c r="K118" s="30">
        <f>I118/5.5</f>
        <v>14.458874458874458</v>
      </c>
      <c r="L118" s="30">
        <f t="shared" si="25"/>
        <v>334</v>
      </c>
      <c r="M118" s="31">
        <f t="shared" si="26"/>
        <v>48096</v>
      </c>
    </row>
    <row r="119" spans="1:15" x14ac:dyDescent="0.25">
      <c r="A119" s="21">
        <v>113</v>
      </c>
      <c r="B119" s="47">
        <v>4820085742161</v>
      </c>
      <c r="C119" s="46" t="s">
        <v>86</v>
      </c>
      <c r="D119" s="39" t="s">
        <v>82</v>
      </c>
      <c r="E119" s="28" t="s">
        <v>17</v>
      </c>
      <c r="F119" s="28" t="s">
        <v>29</v>
      </c>
      <c r="G119" s="28">
        <v>90</v>
      </c>
      <c r="H119" s="107">
        <v>455</v>
      </c>
      <c r="I119" s="29">
        <f>H119/7</f>
        <v>65</v>
      </c>
      <c r="J119" s="30" t="s">
        <v>89</v>
      </c>
      <c r="K119" s="30">
        <f>I119/5.5</f>
        <v>11.818181818181818</v>
      </c>
      <c r="L119" s="30">
        <f t="shared" si="25"/>
        <v>455</v>
      </c>
      <c r="M119" s="31">
        <f t="shared" si="26"/>
        <v>40950</v>
      </c>
    </row>
    <row r="120" spans="1:15" x14ac:dyDescent="0.25">
      <c r="A120" s="21">
        <v>114</v>
      </c>
      <c r="B120" s="47">
        <v>4820085742178</v>
      </c>
      <c r="C120" s="46" t="s">
        <v>86</v>
      </c>
      <c r="D120" s="39" t="s">
        <v>83</v>
      </c>
      <c r="E120" s="28" t="s">
        <v>17</v>
      </c>
      <c r="F120" s="28" t="s">
        <v>29</v>
      </c>
      <c r="G120" s="28">
        <v>44</v>
      </c>
      <c r="H120" s="107">
        <v>857</v>
      </c>
      <c r="I120" s="29">
        <f>H120/14</f>
        <v>61.214285714285715</v>
      </c>
      <c r="J120" s="30" t="s">
        <v>89</v>
      </c>
      <c r="K120" s="30">
        <f>I120/5.5</f>
        <v>11.129870129870129</v>
      </c>
      <c r="L120" s="30">
        <f t="shared" si="25"/>
        <v>857</v>
      </c>
      <c r="M120" s="31">
        <f t="shared" si="26"/>
        <v>37708</v>
      </c>
    </row>
    <row r="121" spans="1:15" x14ac:dyDescent="0.25">
      <c r="A121" s="21">
        <v>115</v>
      </c>
      <c r="B121" s="35">
        <v>4820251521873</v>
      </c>
      <c r="C121" s="46" t="s">
        <v>361</v>
      </c>
      <c r="D121" s="39" t="s">
        <v>87</v>
      </c>
      <c r="E121" s="28" t="s">
        <v>17</v>
      </c>
      <c r="F121" s="28" t="s">
        <v>88</v>
      </c>
      <c r="G121" s="28">
        <v>384</v>
      </c>
      <c r="H121" s="107">
        <v>185</v>
      </c>
      <c r="I121" s="29">
        <f>H121/1.4</f>
        <v>132.14285714285714</v>
      </c>
      <c r="J121" s="30" t="s">
        <v>92</v>
      </c>
      <c r="K121" s="30">
        <f>I121/6</f>
        <v>22.023809523809522</v>
      </c>
      <c r="L121" s="67"/>
      <c r="M121" s="67"/>
      <c r="N121" s="115"/>
      <c r="O121" s="116"/>
    </row>
    <row r="122" spans="1:15" x14ac:dyDescent="0.25">
      <c r="A122" s="21">
        <v>116</v>
      </c>
      <c r="B122" s="35">
        <v>4820251521880</v>
      </c>
      <c r="C122" s="46" t="s">
        <v>361</v>
      </c>
      <c r="D122" s="39" t="s">
        <v>90</v>
      </c>
      <c r="E122" s="28" t="s">
        <v>17</v>
      </c>
      <c r="F122" s="28">
        <v>1</v>
      </c>
      <c r="G122" s="28">
        <v>144</v>
      </c>
      <c r="H122" s="107">
        <v>511</v>
      </c>
      <c r="I122" s="29">
        <f>H122/4.2</f>
        <v>121.66666666666666</v>
      </c>
      <c r="J122" s="30" t="s">
        <v>92</v>
      </c>
      <c r="K122" s="30">
        <f>I122/5.5</f>
        <v>22.121212121212121</v>
      </c>
      <c r="L122" s="67"/>
      <c r="M122" s="67"/>
      <c r="N122" s="115"/>
      <c r="O122" s="116"/>
    </row>
    <row r="123" spans="1:15" x14ac:dyDescent="0.25">
      <c r="A123" s="21">
        <v>117</v>
      </c>
      <c r="B123" s="35">
        <v>4820251521897</v>
      </c>
      <c r="C123" s="46" t="s">
        <v>361</v>
      </c>
      <c r="D123" s="39" t="s">
        <v>82</v>
      </c>
      <c r="E123" s="28" t="s">
        <v>17</v>
      </c>
      <c r="F123" s="28" t="s">
        <v>29</v>
      </c>
      <c r="G123" s="28">
        <v>90</v>
      </c>
      <c r="H123" s="107">
        <v>700</v>
      </c>
      <c r="I123" s="29">
        <f>H123/7</f>
        <v>100</v>
      </c>
      <c r="J123" s="30" t="s">
        <v>92</v>
      </c>
      <c r="K123" s="30">
        <f t="shared" ref="K123:K132" si="27">I123/6</f>
        <v>16.666666666666668</v>
      </c>
      <c r="L123" s="67"/>
      <c r="M123" s="67"/>
      <c r="N123" s="115"/>
      <c r="O123" s="116"/>
    </row>
    <row r="124" spans="1:15" x14ac:dyDescent="0.25">
      <c r="A124" s="21">
        <v>118</v>
      </c>
      <c r="B124" s="35">
        <v>4820251521903</v>
      </c>
      <c r="C124" s="46" t="s">
        <v>343</v>
      </c>
      <c r="D124" s="39" t="s">
        <v>83</v>
      </c>
      <c r="E124" s="28" t="s">
        <v>17</v>
      </c>
      <c r="F124" s="28" t="s">
        <v>29</v>
      </c>
      <c r="G124" s="28">
        <v>44</v>
      </c>
      <c r="H124" s="107">
        <v>1319</v>
      </c>
      <c r="I124" s="29">
        <f>H124/14</f>
        <v>94.214285714285708</v>
      </c>
      <c r="J124" s="30" t="s">
        <v>92</v>
      </c>
      <c r="K124" s="30">
        <f t="shared" si="27"/>
        <v>15.702380952380951</v>
      </c>
      <c r="L124" s="67"/>
      <c r="M124" s="67"/>
      <c r="N124" s="117"/>
      <c r="O124" s="118"/>
    </row>
    <row r="125" spans="1:15" x14ac:dyDescent="0.25">
      <c r="A125" s="21">
        <v>119</v>
      </c>
      <c r="B125" s="47">
        <v>4820085742185</v>
      </c>
      <c r="C125" s="68" t="s">
        <v>91</v>
      </c>
      <c r="D125" s="39" t="s">
        <v>87</v>
      </c>
      <c r="E125" s="28" t="s">
        <v>17</v>
      </c>
      <c r="F125" s="28" t="s">
        <v>88</v>
      </c>
      <c r="G125" s="28">
        <v>384</v>
      </c>
      <c r="H125" s="107">
        <v>220.00000000000003</v>
      </c>
      <c r="I125" s="29">
        <f>H125/1.4</f>
        <v>157.14285714285717</v>
      </c>
      <c r="J125" s="30" t="s">
        <v>92</v>
      </c>
      <c r="K125" s="30">
        <f t="shared" si="27"/>
        <v>26.190476190476193</v>
      </c>
      <c r="L125" s="30">
        <f t="shared" si="25"/>
        <v>1320.0000000000002</v>
      </c>
      <c r="M125" s="31">
        <f t="shared" si="26"/>
        <v>84480.000000000015</v>
      </c>
      <c r="O125" s="100"/>
    </row>
    <row r="126" spans="1:15" x14ac:dyDescent="0.25">
      <c r="A126" s="21">
        <v>120</v>
      </c>
      <c r="B126" s="47">
        <v>4820085742383</v>
      </c>
      <c r="C126" s="68" t="s">
        <v>91</v>
      </c>
      <c r="D126" s="39" t="s">
        <v>90</v>
      </c>
      <c r="E126" s="28" t="s">
        <v>17</v>
      </c>
      <c r="F126" s="28">
        <v>1</v>
      </c>
      <c r="G126" s="28">
        <v>144</v>
      </c>
      <c r="H126" s="107">
        <v>607</v>
      </c>
      <c r="I126" s="29">
        <f>H126/4.2</f>
        <v>144.52380952380952</v>
      </c>
      <c r="J126" s="30" t="s">
        <v>92</v>
      </c>
      <c r="K126" s="30">
        <f t="shared" si="27"/>
        <v>24.087301587301585</v>
      </c>
      <c r="L126" s="30">
        <f t="shared" si="25"/>
        <v>607</v>
      </c>
      <c r="M126" s="31">
        <f t="shared" si="26"/>
        <v>87408</v>
      </c>
    </row>
    <row r="127" spans="1:15" x14ac:dyDescent="0.25">
      <c r="A127" s="21">
        <v>121</v>
      </c>
      <c r="B127" s="47">
        <v>4820085742192</v>
      </c>
      <c r="C127" s="68" t="s">
        <v>91</v>
      </c>
      <c r="D127" s="39" t="s">
        <v>82</v>
      </c>
      <c r="E127" s="28" t="s">
        <v>17</v>
      </c>
      <c r="F127" s="28" t="s">
        <v>29</v>
      </c>
      <c r="G127" s="28">
        <v>90</v>
      </c>
      <c r="H127" s="107">
        <v>829</v>
      </c>
      <c r="I127" s="29">
        <f>H127/7</f>
        <v>118.42857142857143</v>
      </c>
      <c r="J127" s="30" t="s">
        <v>92</v>
      </c>
      <c r="K127" s="30">
        <f t="shared" si="27"/>
        <v>19.738095238095237</v>
      </c>
      <c r="L127" s="30">
        <f t="shared" si="25"/>
        <v>829</v>
      </c>
      <c r="M127" s="31">
        <f t="shared" si="26"/>
        <v>74610</v>
      </c>
    </row>
    <row r="128" spans="1:15" x14ac:dyDescent="0.25">
      <c r="A128" s="21">
        <v>122</v>
      </c>
      <c r="B128" s="47">
        <v>4820085742208</v>
      </c>
      <c r="C128" s="68" t="s">
        <v>91</v>
      </c>
      <c r="D128" s="39" t="s">
        <v>83</v>
      </c>
      <c r="E128" s="28" t="s">
        <v>17</v>
      </c>
      <c r="F128" s="28" t="s">
        <v>29</v>
      </c>
      <c r="G128" s="28">
        <v>44</v>
      </c>
      <c r="H128" s="107">
        <v>1572</v>
      </c>
      <c r="I128" s="29">
        <f>H128/14</f>
        <v>112.28571428571429</v>
      </c>
      <c r="J128" s="30" t="s">
        <v>92</v>
      </c>
      <c r="K128" s="30">
        <f t="shared" si="27"/>
        <v>18.714285714285715</v>
      </c>
      <c r="L128" s="30">
        <f t="shared" si="25"/>
        <v>1572</v>
      </c>
      <c r="M128" s="31">
        <f t="shared" si="26"/>
        <v>69168</v>
      </c>
    </row>
    <row r="129" spans="1:13" x14ac:dyDescent="0.25">
      <c r="A129" s="21">
        <v>123</v>
      </c>
      <c r="B129" s="35">
        <v>4820251521767</v>
      </c>
      <c r="C129" s="68" t="s">
        <v>317</v>
      </c>
      <c r="D129" s="39" t="s">
        <v>87</v>
      </c>
      <c r="E129" s="28" t="s">
        <v>17</v>
      </c>
      <c r="F129" s="28" t="s">
        <v>88</v>
      </c>
      <c r="G129" s="28">
        <v>384</v>
      </c>
      <c r="H129" s="107">
        <v>173</v>
      </c>
      <c r="I129" s="29">
        <f>H129/1.4</f>
        <v>123.57142857142858</v>
      </c>
      <c r="J129" s="30" t="s">
        <v>92</v>
      </c>
      <c r="K129" s="30">
        <f t="shared" si="27"/>
        <v>20.595238095238098</v>
      </c>
      <c r="L129" s="30">
        <f t="shared" si="25"/>
        <v>1038</v>
      </c>
      <c r="M129" s="31">
        <f t="shared" si="26"/>
        <v>66432</v>
      </c>
    </row>
    <row r="130" spans="1:13" x14ac:dyDescent="0.25">
      <c r="A130" s="21">
        <v>124</v>
      </c>
      <c r="B130" s="35">
        <v>4820251521774</v>
      </c>
      <c r="C130" s="68" t="s">
        <v>317</v>
      </c>
      <c r="D130" s="39" t="s">
        <v>90</v>
      </c>
      <c r="E130" s="28" t="s">
        <v>17</v>
      </c>
      <c r="F130" s="28">
        <v>1</v>
      </c>
      <c r="G130" s="28">
        <v>144</v>
      </c>
      <c r="H130" s="107">
        <v>480</v>
      </c>
      <c r="I130" s="29">
        <f>H130/4.2</f>
        <v>114.28571428571428</v>
      </c>
      <c r="J130" s="30" t="s">
        <v>92</v>
      </c>
      <c r="K130" s="30">
        <f t="shared" si="27"/>
        <v>19.047619047619047</v>
      </c>
      <c r="L130" s="30"/>
      <c r="M130" s="31">
        <f t="shared" si="26"/>
        <v>69120</v>
      </c>
    </row>
    <row r="131" spans="1:13" x14ac:dyDescent="0.25">
      <c r="A131" s="21">
        <v>125</v>
      </c>
      <c r="B131" s="35">
        <v>4820251521781</v>
      </c>
      <c r="C131" s="68" t="s">
        <v>317</v>
      </c>
      <c r="D131" s="39" t="s">
        <v>82</v>
      </c>
      <c r="E131" s="28" t="s">
        <v>17</v>
      </c>
      <c r="F131" s="28" t="s">
        <v>29</v>
      </c>
      <c r="G131" s="28">
        <v>90</v>
      </c>
      <c r="H131" s="107">
        <v>655</v>
      </c>
      <c r="I131" s="29">
        <f>H131/7</f>
        <v>93.571428571428569</v>
      </c>
      <c r="J131" s="30" t="s">
        <v>92</v>
      </c>
      <c r="K131" s="30">
        <f t="shared" si="27"/>
        <v>15.595238095238095</v>
      </c>
      <c r="L131" s="30"/>
      <c r="M131" s="31">
        <f t="shared" si="26"/>
        <v>58950</v>
      </c>
    </row>
    <row r="132" spans="1:13" x14ac:dyDescent="0.25">
      <c r="A132" s="21">
        <v>126</v>
      </c>
      <c r="B132" s="35">
        <v>4820251521798</v>
      </c>
      <c r="C132" s="68" t="s">
        <v>317</v>
      </c>
      <c r="D132" s="39" t="s">
        <v>83</v>
      </c>
      <c r="E132" s="28" t="s">
        <v>17</v>
      </c>
      <c r="F132" s="28" t="s">
        <v>29</v>
      </c>
      <c r="G132" s="28">
        <v>44</v>
      </c>
      <c r="H132" s="107">
        <v>1242</v>
      </c>
      <c r="I132" s="29">
        <f>H132/14</f>
        <v>88.714285714285708</v>
      </c>
      <c r="J132" s="30" t="s">
        <v>92</v>
      </c>
      <c r="K132" s="30">
        <f t="shared" si="27"/>
        <v>14.785714285714285</v>
      </c>
      <c r="L132" s="30"/>
      <c r="M132" s="31"/>
    </row>
    <row r="133" spans="1:13" x14ac:dyDescent="0.25">
      <c r="A133" s="21">
        <v>127</v>
      </c>
      <c r="B133" s="25">
        <v>4820085742864</v>
      </c>
      <c r="C133" s="68" t="s">
        <v>93</v>
      </c>
      <c r="D133" s="39" t="s">
        <v>87</v>
      </c>
      <c r="E133" s="28" t="s">
        <v>17</v>
      </c>
      <c r="F133" s="28" t="s">
        <v>88</v>
      </c>
      <c r="G133" s="28">
        <v>384</v>
      </c>
      <c r="H133" s="107">
        <v>338</v>
      </c>
      <c r="I133" s="29">
        <f>H133/1.4</f>
        <v>241.42857142857144</v>
      </c>
      <c r="J133" s="30" t="s">
        <v>94</v>
      </c>
      <c r="K133" s="30">
        <f t="shared" ref="K133:K140" si="28">I133/7</f>
        <v>34.489795918367349</v>
      </c>
      <c r="L133" s="30">
        <f t="shared" ref="L133:L140" si="29">H133*F133</f>
        <v>2028</v>
      </c>
      <c r="M133" s="31">
        <f t="shared" ref="M133:M141" si="30">H133*G133</f>
        <v>129792</v>
      </c>
    </row>
    <row r="134" spans="1:13" x14ac:dyDescent="0.25">
      <c r="A134" s="21">
        <v>128</v>
      </c>
      <c r="B134" s="25">
        <v>4820085742871</v>
      </c>
      <c r="C134" s="68" t="s">
        <v>93</v>
      </c>
      <c r="D134" s="39" t="s">
        <v>90</v>
      </c>
      <c r="E134" s="28" t="s">
        <v>17</v>
      </c>
      <c r="F134" s="28">
        <v>1</v>
      </c>
      <c r="G134" s="28">
        <v>144</v>
      </c>
      <c r="H134" s="107">
        <v>961</v>
      </c>
      <c r="I134" s="29">
        <f>H134/4.2</f>
        <v>228.8095238095238</v>
      </c>
      <c r="J134" s="30" t="s">
        <v>94</v>
      </c>
      <c r="K134" s="30">
        <f t="shared" si="28"/>
        <v>32.687074829931973</v>
      </c>
      <c r="L134" s="30">
        <f t="shared" si="29"/>
        <v>961</v>
      </c>
      <c r="M134" s="31">
        <f t="shared" si="30"/>
        <v>138384</v>
      </c>
    </row>
    <row r="135" spans="1:13" x14ac:dyDescent="0.25">
      <c r="A135" s="21">
        <v>129</v>
      </c>
      <c r="B135" s="25">
        <v>4820085742888</v>
      </c>
      <c r="C135" s="68" t="s">
        <v>93</v>
      </c>
      <c r="D135" s="39" t="s">
        <v>82</v>
      </c>
      <c r="E135" s="28" t="s">
        <v>17</v>
      </c>
      <c r="F135" s="28" t="s">
        <v>29</v>
      </c>
      <c r="G135" s="28">
        <v>90</v>
      </c>
      <c r="H135" s="107">
        <v>1329</v>
      </c>
      <c r="I135" s="29">
        <f>H135/7</f>
        <v>189.85714285714286</v>
      </c>
      <c r="J135" s="30" t="s">
        <v>94</v>
      </c>
      <c r="K135" s="30">
        <f t="shared" si="28"/>
        <v>27.122448979591837</v>
      </c>
      <c r="L135" s="30">
        <f t="shared" si="29"/>
        <v>1329</v>
      </c>
      <c r="M135" s="31">
        <f t="shared" si="30"/>
        <v>119610</v>
      </c>
    </row>
    <row r="136" spans="1:13" x14ac:dyDescent="0.25">
      <c r="A136" s="21">
        <v>130</v>
      </c>
      <c r="B136" s="25">
        <v>4820085742895</v>
      </c>
      <c r="C136" s="68" t="s">
        <v>93</v>
      </c>
      <c r="D136" s="39" t="s">
        <v>83</v>
      </c>
      <c r="E136" s="28" t="s">
        <v>17</v>
      </c>
      <c r="F136" s="28" t="s">
        <v>29</v>
      </c>
      <c r="G136" s="28">
        <v>44</v>
      </c>
      <c r="H136" s="107">
        <v>2507</v>
      </c>
      <c r="I136" s="29">
        <f>H136/14</f>
        <v>179.07142857142858</v>
      </c>
      <c r="J136" s="30" t="s">
        <v>94</v>
      </c>
      <c r="K136" s="30">
        <f t="shared" si="28"/>
        <v>25.581632653061227</v>
      </c>
      <c r="L136" s="30">
        <f t="shared" si="29"/>
        <v>2507</v>
      </c>
      <c r="M136" s="31">
        <f t="shared" si="30"/>
        <v>110308</v>
      </c>
    </row>
    <row r="137" spans="1:13" x14ac:dyDescent="0.25">
      <c r="A137" s="21">
        <v>131</v>
      </c>
      <c r="B137" s="25">
        <v>4820085742901</v>
      </c>
      <c r="C137" s="68" t="s">
        <v>95</v>
      </c>
      <c r="D137" s="39" t="s">
        <v>87</v>
      </c>
      <c r="E137" s="28" t="s">
        <v>17</v>
      </c>
      <c r="F137" s="28" t="s">
        <v>88</v>
      </c>
      <c r="G137" s="28">
        <v>384</v>
      </c>
      <c r="H137" s="107">
        <v>287</v>
      </c>
      <c r="I137" s="29">
        <f>H137/1.4</f>
        <v>205</v>
      </c>
      <c r="J137" s="30" t="s">
        <v>94</v>
      </c>
      <c r="K137" s="30">
        <f t="shared" si="28"/>
        <v>29.285714285714285</v>
      </c>
      <c r="L137" s="30">
        <f t="shared" si="29"/>
        <v>1722</v>
      </c>
      <c r="M137" s="31">
        <f t="shared" si="30"/>
        <v>110208</v>
      </c>
    </row>
    <row r="138" spans="1:13" x14ac:dyDescent="0.25">
      <c r="A138" s="21">
        <v>132</v>
      </c>
      <c r="B138" s="25">
        <v>4820085742918</v>
      </c>
      <c r="C138" s="68" t="s">
        <v>95</v>
      </c>
      <c r="D138" s="39" t="s">
        <v>90</v>
      </c>
      <c r="E138" s="28" t="s">
        <v>17</v>
      </c>
      <c r="F138" s="28">
        <v>1</v>
      </c>
      <c r="G138" s="28">
        <v>144</v>
      </c>
      <c r="H138" s="107">
        <v>829</v>
      </c>
      <c r="I138" s="29">
        <f>H138/4.2</f>
        <v>197.38095238095238</v>
      </c>
      <c r="J138" s="30" t="s">
        <v>94</v>
      </c>
      <c r="K138" s="30">
        <f t="shared" si="28"/>
        <v>28.197278911564627</v>
      </c>
      <c r="L138" s="30">
        <f t="shared" si="29"/>
        <v>829</v>
      </c>
      <c r="M138" s="31">
        <f t="shared" si="30"/>
        <v>119376</v>
      </c>
    </row>
    <row r="139" spans="1:13" x14ac:dyDescent="0.25">
      <c r="A139" s="21">
        <v>133</v>
      </c>
      <c r="B139" s="25">
        <v>4820085742925</v>
      </c>
      <c r="C139" s="68" t="s">
        <v>95</v>
      </c>
      <c r="D139" s="39" t="s">
        <v>82</v>
      </c>
      <c r="E139" s="28" t="s">
        <v>17</v>
      </c>
      <c r="F139" s="28" t="s">
        <v>29</v>
      </c>
      <c r="G139" s="28">
        <v>90</v>
      </c>
      <c r="H139" s="107">
        <v>1151</v>
      </c>
      <c r="I139" s="29">
        <f>H139/7</f>
        <v>164.42857142857142</v>
      </c>
      <c r="J139" s="30" t="s">
        <v>94</v>
      </c>
      <c r="K139" s="30">
        <f t="shared" si="28"/>
        <v>23.489795918367346</v>
      </c>
      <c r="L139" s="30">
        <f t="shared" si="29"/>
        <v>1151</v>
      </c>
      <c r="M139" s="31">
        <f t="shared" si="30"/>
        <v>103590</v>
      </c>
    </row>
    <row r="140" spans="1:13" x14ac:dyDescent="0.25">
      <c r="A140" s="21">
        <v>134</v>
      </c>
      <c r="B140" s="25">
        <v>4820085742932</v>
      </c>
      <c r="C140" s="68" t="s">
        <v>95</v>
      </c>
      <c r="D140" s="39" t="s">
        <v>83</v>
      </c>
      <c r="E140" s="28" t="s">
        <v>17</v>
      </c>
      <c r="F140" s="28" t="s">
        <v>29</v>
      </c>
      <c r="G140" s="28">
        <v>44</v>
      </c>
      <c r="H140" s="107">
        <v>2164</v>
      </c>
      <c r="I140" s="29">
        <f>H140/14</f>
        <v>154.57142857142858</v>
      </c>
      <c r="J140" s="30" t="s">
        <v>94</v>
      </c>
      <c r="K140" s="30">
        <f t="shared" si="28"/>
        <v>22.081632653061227</v>
      </c>
      <c r="L140" s="30">
        <f t="shared" si="29"/>
        <v>2164</v>
      </c>
      <c r="M140" s="31">
        <f t="shared" si="30"/>
        <v>95216</v>
      </c>
    </row>
    <row r="141" spans="1:13" hidden="1" x14ac:dyDescent="0.25">
      <c r="A141" s="21">
        <v>135</v>
      </c>
      <c r="B141" s="35">
        <v>4820251521217</v>
      </c>
      <c r="C141" s="73" t="s">
        <v>309</v>
      </c>
      <c r="D141" s="39" t="s">
        <v>39</v>
      </c>
      <c r="E141" s="28" t="s">
        <v>17</v>
      </c>
      <c r="F141" s="28">
        <v>8</v>
      </c>
      <c r="G141" s="28">
        <v>640</v>
      </c>
      <c r="H141" s="107">
        <v>349.8</v>
      </c>
      <c r="I141" s="29">
        <f>H141/0.9</f>
        <v>388.66666666666669</v>
      </c>
      <c r="J141" s="30" t="s">
        <v>54</v>
      </c>
      <c r="K141" s="30">
        <f t="shared" ref="K141:K146" si="31">I141/10</f>
        <v>38.866666666666667</v>
      </c>
      <c r="L141" s="30"/>
      <c r="M141" s="31">
        <f t="shared" si="30"/>
        <v>223872</v>
      </c>
    </row>
    <row r="142" spans="1:13" hidden="1" x14ac:dyDescent="0.25">
      <c r="A142" s="21">
        <v>136</v>
      </c>
      <c r="B142" s="35">
        <v>4820251521231</v>
      </c>
      <c r="C142" s="73" t="s">
        <v>309</v>
      </c>
      <c r="D142" s="39" t="s">
        <v>74</v>
      </c>
      <c r="E142" s="28" t="s">
        <v>17</v>
      </c>
      <c r="F142" s="28" t="s">
        <v>29</v>
      </c>
      <c r="G142" s="28">
        <v>144</v>
      </c>
      <c r="H142" s="107">
        <v>995.50000000000011</v>
      </c>
      <c r="I142" s="29">
        <f>H142/2.7</f>
        <v>368.7037037037037</v>
      </c>
      <c r="J142" s="30" t="s">
        <v>54</v>
      </c>
      <c r="K142" s="30">
        <f t="shared" si="31"/>
        <v>36.870370370370367</v>
      </c>
      <c r="L142" s="30"/>
      <c r="M142" s="31"/>
    </row>
    <row r="143" spans="1:13" hidden="1" x14ac:dyDescent="0.25">
      <c r="A143" s="21">
        <v>137</v>
      </c>
      <c r="B143" s="35">
        <v>4820251521224</v>
      </c>
      <c r="C143" s="73" t="s">
        <v>309</v>
      </c>
      <c r="D143" s="39" t="s">
        <v>97</v>
      </c>
      <c r="E143" s="28" t="s">
        <v>17</v>
      </c>
      <c r="F143" s="28">
        <v>1</v>
      </c>
      <c r="G143" s="28">
        <v>90</v>
      </c>
      <c r="H143" s="107">
        <v>1378.3000000000002</v>
      </c>
      <c r="I143" s="29">
        <f>H143/4.5</f>
        <v>306.28888888888895</v>
      </c>
      <c r="J143" s="30" t="s">
        <v>54</v>
      </c>
      <c r="K143" s="30">
        <f t="shared" si="31"/>
        <v>30.628888888888895</v>
      </c>
      <c r="L143" s="30"/>
      <c r="M143" s="31"/>
    </row>
    <row r="144" spans="1:13" hidden="1" x14ac:dyDescent="0.25">
      <c r="A144" s="21">
        <v>138</v>
      </c>
      <c r="B144" s="35">
        <v>4820251521248</v>
      </c>
      <c r="C144" s="73" t="s">
        <v>309</v>
      </c>
      <c r="D144" s="39" t="s">
        <v>99</v>
      </c>
      <c r="E144" s="28" t="s">
        <v>17</v>
      </c>
      <c r="F144" s="28" t="s">
        <v>29</v>
      </c>
      <c r="G144" s="28">
        <v>44</v>
      </c>
      <c r="H144" s="107">
        <v>2601.5</v>
      </c>
      <c r="I144" s="29">
        <f>H144/9</f>
        <v>289.05555555555554</v>
      </c>
      <c r="J144" s="30" t="s">
        <v>54</v>
      </c>
      <c r="K144" s="30">
        <f t="shared" si="31"/>
        <v>28.905555555555555</v>
      </c>
      <c r="L144" s="30"/>
      <c r="M144" s="31"/>
    </row>
    <row r="145" spans="1:15" hidden="1" x14ac:dyDescent="0.25">
      <c r="A145" s="21">
        <v>139</v>
      </c>
      <c r="B145" s="35">
        <v>4820251521286</v>
      </c>
      <c r="C145" s="73" t="s">
        <v>310</v>
      </c>
      <c r="D145" s="39" t="s">
        <v>39</v>
      </c>
      <c r="E145" s="28" t="s">
        <v>17</v>
      </c>
      <c r="F145" s="28">
        <v>8</v>
      </c>
      <c r="G145" s="28">
        <v>640</v>
      </c>
      <c r="H145" s="107">
        <v>297</v>
      </c>
      <c r="I145" s="29">
        <f>H145/0.9</f>
        <v>330</v>
      </c>
      <c r="J145" s="30" t="s">
        <v>54</v>
      </c>
      <c r="K145" s="30">
        <f t="shared" si="31"/>
        <v>33</v>
      </c>
      <c r="L145" s="30"/>
      <c r="M145" s="31"/>
    </row>
    <row r="146" spans="1:15" hidden="1" x14ac:dyDescent="0.25">
      <c r="A146" s="21">
        <v>140</v>
      </c>
      <c r="B146" s="35">
        <v>4820251521262</v>
      </c>
      <c r="C146" s="73" t="s">
        <v>310</v>
      </c>
      <c r="D146" s="39" t="s">
        <v>74</v>
      </c>
      <c r="E146" s="28" t="s">
        <v>17</v>
      </c>
      <c r="F146" s="28" t="s">
        <v>29</v>
      </c>
      <c r="G146" s="28">
        <v>144</v>
      </c>
      <c r="H146" s="107">
        <v>859.1</v>
      </c>
      <c r="I146" s="29">
        <f>H146/2.7</f>
        <v>318.18518518518516</v>
      </c>
      <c r="J146" s="30" t="s">
        <v>54</v>
      </c>
      <c r="K146" s="30">
        <f t="shared" si="31"/>
        <v>31.818518518518516</v>
      </c>
      <c r="L146" s="30"/>
      <c r="M146" s="31"/>
    </row>
    <row r="147" spans="1:15" hidden="1" x14ac:dyDescent="0.25">
      <c r="A147" s="21">
        <v>141</v>
      </c>
      <c r="B147" s="35">
        <v>4820251521279</v>
      </c>
      <c r="C147" s="73" t="s">
        <v>310</v>
      </c>
      <c r="D147" s="39" t="s">
        <v>97</v>
      </c>
      <c r="E147" s="28" t="s">
        <v>17</v>
      </c>
      <c r="F147" s="28">
        <v>1</v>
      </c>
      <c r="G147" s="28">
        <v>90</v>
      </c>
      <c r="H147" s="107">
        <v>1199</v>
      </c>
      <c r="I147" s="29">
        <f>H147/4.5</f>
        <v>266.44444444444446</v>
      </c>
      <c r="J147" s="30" t="s">
        <v>54</v>
      </c>
      <c r="K147" s="30">
        <f t="shared" ref="K147:K152" si="32">I147/10</f>
        <v>26.644444444444446</v>
      </c>
      <c r="L147" s="30"/>
      <c r="M147" s="31"/>
    </row>
    <row r="148" spans="1:15" hidden="1" x14ac:dyDescent="0.25">
      <c r="A148" s="21">
        <v>142</v>
      </c>
      <c r="B148" s="35">
        <v>4820251521255</v>
      </c>
      <c r="C148" s="73" t="s">
        <v>310</v>
      </c>
      <c r="D148" s="39" t="s">
        <v>99</v>
      </c>
      <c r="E148" s="28" t="s">
        <v>17</v>
      </c>
      <c r="F148" s="28" t="s">
        <v>29</v>
      </c>
      <c r="G148" s="28">
        <v>44</v>
      </c>
      <c r="H148" s="107">
        <v>2237.4</v>
      </c>
      <c r="I148" s="29">
        <f>H148/9</f>
        <v>248.60000000000002</v>
      </c>
      <c r="J148" s="30" t="s">
        <v>54</v>
      </c>
      <c r="K148" s="30">
        <f t="shared" si="32"/>
        <v>24.860000000000003</v>
      </c>
      <c r="L148" s="30"/>
      <c r="M148" s="31"/>
    </row>
    <row r="149" spans="1:15" x14ac:dyDescent="0.25">
      <c r="A149" s="21">
        <v>143</v>
      </c>
      <c r="B149" s="47">
        <v>4820085742079</v>
      </c>
      <c r="C149" s="71" t="s">
        <v>347</v>
      </c>
      <c r="D149" s="72" t="s">
        <v>96</v>
      </c>
      <c r="E149" s="28" t="s">
        <v>17</v>
      </c>
      <c r="F149" s="28">
        <v>8</v>
      </c>
      <c r="G149" s="28">
        <v>640</v>
      </c>
      <c r="H149" s="107">
        <v>475</v>
      </c>
      <c r="I149" s="29">
        <f>H149/0.8</f>
        <v>593.75</v>
      </c>
      <c r="J149" s="30" t="s">
        <v>54</v>
      </c>
      <c r="K149" s="30">
        <f t="shared" si="32"/>
        <v>59.375</v>
      </c>
      <c r="L149" s="30">
        <f>H149*F149</f>
        <v>3800</v>
      </c>
      <c r="M149" s="31">
        <f>H149*G149</f>
        <v>304000</v>
      </c>
    </row>
    <row r="150" spans="1:15" x14ac:dyDescent="0.25">
      <c r="A150" s="21">
        <v>144</v>
      </c>
      <c r="B150" s="35">
        <v>4820085745391</v>
      </c>
      <c r="C150" s="71" t="s">
        <v>347</v>
      </c>
      <c r="D150" s="39" t="s">
        <v>74</v>
      </c>
      <c r="E150" s="28" t="s">
        <v>17</v>
      </c>
      <c r="F150" s="28" t="s">
        <v>29</v>
      </c>
      <c r="G150" s="28">
        <v>144</v>
      </c>
      <c r="H150" s="107">
        <v>1362</v>
      </c>
      <c r="I150" s="29">
        <f>H150/2.7</f>
        <v>504.4444444444444</v>
      </c>
      <c r="J150" s="30" t="s">
        <v>54</v>
      </c>
      <c r="K150" s="30">
        <f t="shared" si="32"/>
        <v>50.444444444444443</v>
      </c>
      <c r="L150" s="30">
        <f>H150*F150</f>
        <v>1362</v>
      </c>
      <c r="M150" s="31">
        <f>H150*G150</f>
        <v>196128</v>
      </c>
    </row>
    <row r="151" spans="1:15" x14ac:dyDescent="0.25">
      <c r="A151" s="21">
        <v>145</v>
      </c>
      <c r="B151" s="35">
        <v>4820085745629</v>
      </c>
      <c r="C151" s="71" t="s">
        <v>347</v>
      </c>
      <c r="D151" s="39" t="s">
        <v>97</v>
      </c>
      <c r="E151" s="28" t="s">
        <v>17</v>
      </c>
      <c r="F151" s="28">
        <v>1</v>
      </c>
      <c r="G151" s="28">
        <v>90</v>
      </c>
      <c r="H151" s="107">
        <v>2195</v>
      </c>
      <c r="I151" s="29">
        <f>H151/4.5</f>
        <v>487.77777777777777</v>
      </c>
      <c r="J151" s="30" t="s">
        <v>54</v>
      </c>
      <c r="K151" s="30">
        <f t="shared" si="32"/>
        <v>48.777777777777779</v>
      </c>
      <c r="L151" s="30">
        <f>H151*F151</f>
        <v>2195</v>
      </c>
      <c r="M151" s="31">
        <f>H151*G151</f>
        <v>197550</v>
      </c>
    </row>
    <row r="152" spans="1:15" x14ac:dyDescent="0.25">
      <c r="A152" s="21">
        <v>146</v>
      </c>
      <c r="B152" s="35">
        <v>4820085745384</v>
      </c>
      <c r="C152" s="71" t="s">
        <v>347</v>
      </c>
      <c r="D152" s="39" t="s">
        <v>99</v>
      </c>
      <c r="E152" s="28" t="s">
        <v>17</v>
      </c>
      <c r="F152" s="28" t="s">
        <v>29</v>
      </c>
      <c r="G152" s="28">
        <v>44</v>
      </c>
      <c r="H152" s="107">
        <v>4226</v>
      </c>
      <c r="I152" s="29">
        <f>H152/9</f>
        <v>469.55555555555554</v>
      </c>
      <c r="J152" s="30" t="s">
        <v>54</v>
      </c>
      <c r="K152" s="30">
        <f t="shared" si="32"/>
        <v>46.955555555555556</v>
      </c>
      <c r="L152" s="30"/>
      <c r="M152" s="31"/>
    </row>
    <row r="153" spans="1:15" x14ac:dyDescent="0.25">
      <c r="A153" s="21">
        <v>147</v>
      </c>
      <c r="B153" s="54">
        <v>4820085745483</v>
      </c>
      <c r="C153" s="46" t="s">
        <v>98</v>
      </c>
      <c r="D153" s="39" t="s">
        <v>39</v>
      </c>
      <c r="E153" s="28" t="s">
        <v>17</v>
      </c>
      <c r="F153" s="28">
        <v>8</v>
      </c>
      <c r="G153" s="28">
        <v>640</v>
      </c>
      <c r="H153" s="107">
        <v>449</v>
      </c>
      <c r="I153" s="108">
        <f>H153/0.9</f>
        <v>498.88888888888886</v>
      </c>
      <c r="J153" s="109" t="s">
        <v>54</v>
      </c>
      <c r="K153" s="109">
        <f t="shared" ref="K153:K158" si="33">I153/10</f>
        <v>49.888888888888886</v>
      </c>
      <c r="L153" s="109">
        <f t="shared" ref="L153:L172" si="34">H153*F153</f>
        <v>3592</v>
      </c>
      <c r="M153" s="110">
        <f t="shared" ref="M153:M172" si="35">H153*G153</f>
        <v>287360</v>
      </c>
      <c r="N153" s="111"/>
      <c r="O153" s="100"/>
    </row>
    <row r="154" spans="1:15" x14ac:dyDescent="0.25">
      <c r="A154" s="21">
        <v>148</v>
      </c>
      <c r="B154" s="54">
        <v>4820085745490</v>
      </c>
      <c r="C154" s="46" t="s">
        <v>98</v>
      </c>
      <c r="D154" s="39" t="s">
        <v>74</v>
      </c>
      <c r="E154" s="28" t="s">
        <v>17</v>
      </c>
      <c r="F154" s="28" t="s">
        <v>29</v>
      </c>
      <c r="G154" s="28">
        <v>144</v>
      </c>
      <c r="H154" s="107">
        <v>1187</v>
      </c>
      <c r="I154" s="108">
        <f>H154/2.7</f>
        <v>439.62962962962962</v>
      </c>
      <c r="J154" s="109" t="s">
        <v>54</v>
      </c>
      <c r="K154" s="109">
        <f t="shared" si="33"/>
        <v>43.962962962962962</v>
      </c>
      <c r="L154" s="109">
        <f t="shared" si="34"/>
        <v>1187</v>
      </c>
      <c r="M154" s="110">
        <f t="shared" si="35"/>
        <v>170928</v>
      </c>
      <c r="N154" s="111"/>
    </row>
    <row r="155" spans="1:15" x14ac:dyDescent="0.25">
      <c r="A155" s="21">
        <v>149</v>
      </c>
      <c r="B155" s="54">
        <v>4820085745506</v>
      </c>
      <c r="C155" s="46" t="s">
        <v>98</v>
      </c>
      <c r="D155" s="39" t="s">
        <v>97</v>
      </c>
      <c r="E155" s="28" t="s">
        <v>17</v>
      </c>
      <c r="F155" s="28">
        <v>1</v>
      </c>
      <c r="G155" s="28">
        <v>90</v>
      </c>
      <c r="H155" s="107">
        <v>1859</v>
      </c>
      <c r="I155" s="108">
        <f>H155/4.5</f>
        <v>413.11111111111109</v>
      </c>
      <c r="J155" s="109" t="s">
        <v>54</v>
      </c>
      <c r="K155" s="109">
        <f t="shared" si="33"/>
        <v>41.31111111111111</v>
      </c>
      <c r="L155" s="109">
        <f t="shared" si="34"/>
        <v>1859</v>
      </c>
      <c r="M155" s="110">
        <f t="shared" si="35"/>
        <v>167310</v>
      </c>
      <c r="N155" s="111"/>
    </row>
    <row r="156" spans="1:15" x14ac:dyDescent="0.25">
      <c r="A156" s="21">
        <v>150</v>
      </c>
      <c r="B156" s="54">
        <v>4820085745513</v>
      </c>
      <c r="C156" s="46" t="s">
        <v>98</v>
      </c>
      <c r="D156" s="39" t="s">
        <v>99</v>
      </c>
      <c r="E156" s="28" t="s">
        <v>17</v>
      </c>
      <c r="F156" s="28" t="s">
        <v>29</v>
      </c>
      <c r="G156" s="28">
        <v>44</v>
      </c>
      <c r="H156" s="107">
        <v>3572</v>
      </c>
      <c r="I156" s="108">
        <f>H156/9</f>
        <v>396.88888888888891</v>
      </c>
      <c r="J156" s="109" t="s">
        <v>54</v>
      </c>
      <c r="K156" s="109">
        <f t="shared" si="33"/>
        <v>39.68888888888889</v>
      </c>
      <c r="L156" s="109">
        <f t="shared" si="34"/>
        <v>3572</v>
      </c>
      <c r="M156" s="110">
        <f t="shared" si="35"/>
        <v>157168</v>
      </c>
      <c r="N156" s="111"/>
    </row>
    <row r="157" spans="1:15" x14ac:dyDescent="0.25">
      <c r="A157" s="21">
        <v>151</v>
      </c>
      <c r="B157" s="54">
        <v>4820085745520</v>
      </c>
      <c r="C157" s="46" t="s">
        <v>100</v>
      </c>
      <c r="D157" s="39" t="s">
        <v>39</v>
      </c>
      <c r="E157" s="28" t="s">
        <v>17</v>
      </c>
      <c r="F157" s="28">
        <v>8</v>
      </c>
      <c r="G157" s="28">
        <v>640</v>
      </c>
      <c r="H157" s="107">
        <v>360</v>
      </c>
      <c r="I157" s="108">
        <f>H157/0.9</f>
        <v>400</v>
      </c>
      <c r="J157" s="109" t="s">
        <v>54</v>
      </c>
      <c r="K157" s="109">
        <f t="shared" si="33"/>
        <v>40</v>
      </c>
      <c r="L157" s="109">
        <f t="shared" si="34"/>
        <v>2880</v>
      </c>
      <c r="M157" s="110">
        <f t="shared" si="35"/>
        <v>230400</v>
      </c>
      <c r="N157" s="111"/>
    </row>
    <row r="158" spans="1:15" x14ac:dyDescent="0.25">
      <c r="A158" s="21">
        <v>152</v>
      </c>
      <c r="B158" s="54">
        <v>4820085745537</v>
      </c>
      <c r="C158" s="46" t="s">
        <v>100</v>
      </c>
      <c r="D158" s="39" t="s">
        <v>74</v>
      </c>
      <c r="E158" s="28" t="s">
        <v>17</v>
      </c>
      <c r="F158" s="28" t="s">
        <v>29</v>
      </c>
      <c r="G158" s="28">
        <v>144</v>
      </c>
      <c r="H158" s="107">
        <v>934</v>
      </c>
      <c r="I158" s="108">
        <f>H158/2.7</f>
        <v>345.92592592592592</v>
      </c>
      <c r="J158" s="109" t="s">
        <v>54</v>
      </c>
      <c r="K158" s="109">
        <f t="shared" si="33"/>
        <v>34.592592592592595</v>
      </c>
      <c r="L158" s="109">
        <f t="shared" si="34"/>
        <v>934</v>
      </c>
      <c r="M158" s="110">
        <f t="shared" si="35"/>
        <v>134496</v>
      </c>
      <c r="N158" s="111"/>
    </row>
    <row r="159" spans="1:15" x14ac:dyDescent="0.25">
      <c r="A159" s="21">
        <v>153</v>
      </c>
      <c r="B159" s="54">
        <v>4820085745544</v>
      </c>
      <c r="C159" s="46" t="s">
        <v>100</v>
      </c>
      <c r="D159" s="39" t="s">
        <v>97</v>
      </c>
      <c r="E159" s="28" t="s">
        <v>17</v>
      </c>
      <c r="F159" s="28">
        <v>1</v>
      </c>
      <c r="G159" s="28">
        <v>90</v>
      </c>
      <c r="H159" s="107">
        <v>1491</v>
      </c>
      <c r="I159" s="108">
        <f>H159/4.5</f>
        <v>331.33333333333331</v>
      </c>
      <c r="J159" s="109" t="s">
        <v>54</v>
      </c>
      <c r="K159" s="109">
        <f>I159/10</f>
        <v>33.133333333333333</v>
      </c>
      <c r="L159" s="109">
        <f t="shared" si="34"/>
        <v>1491</v>
      </c>
      <c r="M159" s="110">
        <f t="shared" si="35"/>
        <v>134190</v>
      </c>
      <c r="N159" s="111"/>
    </row>
    <row r="160" spans="1:15" x14ac:dyDescent="0.25">
      <c r="A160" s="21">
        <v>154</v>
      </c>
      <c r="B160" s="54">
        <v>4820085745551</v>
      </c>
      <c r="C160" s="46" t="s">
        <v>100</v>
      </c>
      <c r="D160" s="39" t="s">
        <v>99</v>
      </c>
      <c r="E160" s="28" t="s">
        <v>17</v>
      </c>
      <c r="F160" s="28" t="s">
        <v>29</v>
      </c>
      <c r="G160" s="28">
        <v>44</v>
      </c>
      <c r="H160" s="107">
        <v>2857</v>
      </c>
      <c r="I160" s="108">
        <f>H160/9</f>
        <v>317.44444444444446</v>
      </c>
      <c r="J160" s="109" t="s">
        <v>54</v>
      </c>
      <c r="K160" s="109">
        <f>I160/10</f>
        <v>31.744444444444447</v>
      </c>
      <c r="L160" s="109">
        <f t="shared" si="34"/>
        <v>2857</v>
      </c>
      <c r="M160" s="110">
        <f t="shared" si="35"/>
        <v>125708</v>
      </c>
      <c r="N160" s="111"/>
    </row>
    <row r="161" spans="1:15" x14ac:dyDescent="0.25">
      <c r="A161" s="21">
        <v>155</v>
      </c>
      <c r="B161" s="47">
        <v>4820085740716</v>
      </c>
      <c r="C161" s="46" t="s">
        <v>101</v>
      </c>
      <c r="D161" s="39" t="s">
        <v>39</v>
      </c>
      <c r="E161" s="28" t="s">
        <v>17</v>
      </c>
      <c r="F161" s="28">
        <v>8</v>
      </c>
      <c r="G161" s="28">
        <v>640</v>
      </c>
      <c r="H161" s="107">
        <v>553</v>
      </c>
      <c r="I161" s="108">
        <f>H161/0.9</f>
        <v>614.44444444444446</v>
      </c>
      <c r="J161" s="109" t="s">
        <v>54</v>
      </c>
      <c r="K161" s="109">
        <f t="shared" ref="K161:K168" si="36">I161/10</f>
        <v>61.444444444444443</v>
      </c>
      <c r="L161" s="109">
        <f t="shared" si="34"/>
        <v>4424</v>
      </c>
      <c r="M161" s="110">
        <f t="shared" si="35"/>
        <v>353920</v>
      </c>
      <c r="N161" s="111"/>
    </row>
    <row r="162" spans="1:15" x14ac:dyDescent="0.25">
      <c r="A162" s="21">
        <v>156</v>
      </c>
      <c r="B162" s="47">
        <v>4820085740723</v>
      </c>
      <c r="C162" s="46" t="s">
        <v>101</v>
      </c>
      <c r="D162" s="39" t="s">
        <v>74</v>
      </c>
      <c r="E162" s="28" t="s">
        <v>17</v>
      </c>
      <c r="F162" s="28" t="s">
        <v>29</v>
      </c>
      <c r="G162" s="28">
        <v>144</v>
      </c>
      <c r="H162" s="107">
        <v>1449</v>
      </c>
      <c r="I162" s="108">
        <f>H162/2.7</f>
        <v>536.66666666666663</v>
      </c>
      <c r="J162" s="109" t="s">
        <v>54</v>
      </c>
      <c r="K162" s="109">
        <f t="shared" si="36"/>
        <v>53.666666666666664</v>
      </c>
      <c r="L162" s="109">
        <f t="shared" si="34"/>
        <v>1449</v>
      </c>
      <c r="M162" s="110">
        <f t="shared" si="35"/>
        <v>208656</v>
      </c>
      <c r="N162" s="111"/>
    </row>
    <row r="163" spans="1:15" x14ac:dyDescent="0.25">
      <c r="A163" s="21">
        <v>157</v>
      </c>
      <c r="B163" s="35">
        <v>4820085745469</v>
      </c>
      <c r="C163" s="46" t="s">
        <v>101</v>
      </c>
      <c r="D163" s="39" t="s">
        <v>97</v>
      </c>
      <c r="E163" s="28" t="s">
        <v>17</v>
      </c>
      <c r="F163" s="28">
        <v>1</v>
      </c>
      <c r="G163" s="28">
        <v>90</v>
      </c>
      <c r="H163" s="107">
        <v>2263</v>
      </c>
      <c r="I163" s="108">
        <f>H163/4.5</f>
        <v>502.88888888888891</v>
      </c>
      <c r="J163" s="109" t="s">
        <v>54</v>
      </c>
      <c r="K163" s="109">
        <f t="shared" si="36"/>
        <v>50.288888888888891</v>
      </c>
      <c r="L163" s="109">
        <f t="shared" si="34"/>
        <v>2263</v>
      </c>
      <c r="M163" s="110">
        <f t="shared" si="35"/>
        <v>203670</v>
      </c>
      <c r="N163" s="111"/>
    </row>
    <row r="164" spans="1:15" x14ac:dyDescent="0.25">
      <c r="A164" s="21">
        <v>158</v>
      </c>
      <c r="B164" s="47">
        <v>4820085740730</v>
      </c>
      <c r="C164" s="46" t="s">
        <v>101</v>
      </c>
      <c r="D164" s="39" t="s">
        <v>99</v>
      </c>
      <c r="E164" s="28" t="s">
        <v>17</v>
      </c>
      <c r="F164" s="28" t="s">
        <v>29</v>
      </c>
      <c r="G164" s="28">
        <v>44</v>
      </c>
      <c r="H164" s="107">
        <v>4351</v>
      </c>
      <c r="I164" s="108">
        <f>H164/9</f>
        <v>483.44444444444446</v>
      </c>
      <c r="J164" s="109" t="s">
        <v>54</v>
      </c>
      <c r="K164" s="109">
        <f t="shared" si="36"/>
        <v>48.344444444444449</v>
      </c>
      <c r="L164" s="109">
        <f t="shared" si="34"/>
        <v>4351</v>
      </c>
      <c r="M164" s="110">
        <f t="shared" si="35"/>
        <v>191444</v>
      </c>
      <c r="N164" s="111"/>
    </row>
    <row r="165" spans="1:15" x14ac:dyDescent="0.25">
      <c r="A165" s="21">
        <v>159</v>
      </c>
      <c r="B165" s="47">
        <v>4820085740686</v>
      </c>
      <c r="C165" s="46" t="s">
        <v>102</v>
      </c>
      <c r="D165" s="39" t="s">
        <v>39</v>
      </c>
      <c r="E165" s="28" t="s">
        <v>17</v>
      </c>
      <c r="F165" s="28">
        <v>8</v>
      </c>
      <c r="G165" s="28">
        <v>640</v>
      </c>
      <c r="H165" s="107">
        <v>440</v>
      </c>
      <c r="I165" s="108">
        <f>H165/0.9</f>
        <v>488.88888888888886</v>
      </c>
      <c r="J165" s="109" t="s">
        <v>54</v>
      </c>
      <c r="K165" s="109">
        <f t="shared" si="36"/>
        <v>48.888888888888886</v>
      </c>
      <c r="L165" s="109">
        <f t="shared" si="34"/>
        <v>3520</v>
      </c>
      <c r="M165" s="110">
        <f t="shared" si="35"/>
        <v>281600</v>
      </c>
      <c r="N165" s="111"/>
    </row>
    <row r="166" spans="1:15" x14ac:dyDescent="0.25">
      <c r="A166" s="21">
        <v>160</v>
      </c>
      <c r="B166" s="47">
        <v>4820085740693</v>
      </c>
      <c r="C166" s="46" t="s">
        <v>102</v>
      </c>
      <c r="D166" s="39" t="s">
        <v>74</v>
      </c>
      <c r="E166" s="28" t="s">
        <v>17</v>
      </c>
      <c r="F166" s="28" t="s">
        <v>29</v>
      </c>
      <c r="G166" s="28">
        <v>144</v>
      </c>
      <c r="H166" s="107">
        <v>1132</v>
      </c>
      <c r="I166" s="108">
        <f>H166/2.7</f>
        <v>419.25925925925924</v>
      </c>
      <c r="J166" s="109" t="s">
        <v>54</v>
      </c>
      <c r="K166" s="109">
        <f t="shared" si="36"/>
        <v>41.925925925925924</v>
      </c>
      <c r="L166" s="109">
        <f t="shared" si="34"/>
        <v>1132</v>
      </c>
      <c r="M166" s="110">
        <f t="shared" si="35"/>
        <v>163008</v>
      </c>
      <c r="N166" s="111"/>
    </row>
    <row r="167" spans="1:15" x14ac:dyDescent="0.25">
      <c r="A167" s="21">
        <v>161</v>
      </c>
      <c r="B167" s="35">
        <v>4820085745476</v>
      </c>
      <c r="C167" s="46" t="s">
        <v>102</v>
      </c>
      <c r="D167" s="39" t="s">
        <v>97</v>
      </c>
      <c r="E167" s="28" t="s">
        <v>17</v>
      </c>
      <c r="F167" s="28">
        <v>1</v>
      </c>
      <c r="G167" s="28">
        <v>90</v>
      </c>
      <c r="H167" s="107">
        <v>1807</v>
      </c>
      <c r="I167" s="108">
        <f>H167/4.5</f>
        <v>401.55555555555554</v>
      </c>
      <c r="J167" s="109" t="s">
        <v>54</v>
      </c>
      <c r="K167" s="109">
        <f>I167/10</f>
        <v>40.155555555555551</v>
      </c>
      <c r="L167" s="109">
        <f t="shared" si="34"/>
        <v>1807</v>
      </c>
      <c r="M167" s="110">
        <f t="shared" si="35"/>
        <v>162630</v>
      </c>
      <c r="N167" s="111"/>
    </row>
    <row r="168" spans="1:15" x14ac:dyDescent="0.25">
      <c r="A168" s="21">
        <v>162</v>
      </c>
      <c r="B168" s="47">
        <v>4820085740709</v>
      </c>
      <c r="C168" s="46" t="s">
        <v>102</v>
      </c>
      <c r="D168" s="39" t="s">
        <v>99</v>
      </c>
      <c r="E168" s="28" t="s">
        <v>17</v>
      </c>
      <c r="F168" s="28" t="s">
        <v>29</v>
      </c>
      <c r="G168" s="28">
        <v>44</v>
      </c>
      <c r="H168" s="107">
        <v>3485</v>
      </c>
      <c r="I168" s="108">
        <f>H168/9</f>
        <v>387.22222222222223</v>
      </c>
      <c r="J168" s="109" t="s">
        <v>54</v>
      </c>
      <c r="K168" s="109">
        <f t="shared" si="36"/>
        <v>38.722222222222221</v>
      </c>
      <c r="L168" s="109">
        <f t="shared" si="34"/>
        <v>3485</v>
      </c>
      <c r="M168" s="110">
        <f t="shared" si="35"/>
        <v>153340</v>
      </c>
      <c r="N168" s="111"/>
    </row>
    <row r="169" spans="1:15" x14ac:dyDescent="0.25">
      <c r="A169" s="21">
        <v>163</v>
      </c>
      <c r="B169" s="35">
        <v>4820085746336</v>
      </c>
      <c r="C169" s="63" t="s">
        <v>325</v>
      </c>
      <c r="D169" s="39" t="s">
        <v>39</v>
      </c>
      <c r="E169" s="28" t="s">
        <v>17</v>
      </c>
      <c r="F169" s="28">
        <v>8</v>
      </c>
      <c r="G169" s="28">
        <v>640</v>
      </c>
      <c r="H169" s="107">
        <v>700</v>
      </c>
      <c r="I169" s="108">
        <f>H169/0.9</f>
        <v>777.77777777777771</v>
      </c>
      <c r="J169" s="109" t="s">
        <v>54</v>
      </c>
      <c r="K169" s="109">
        <f>I169/10</f>
        <v>77.777777777777771</v>
      </c>
      <c r="L169" s="109">
        <f t="shared" si="34"/>
        <v>5600</v>
      </c>
      <c r="M169" s="110">
        <f t="shared" si="35"/>
        <v>448000</v>
      </c>
      <c r="N169" s="111"/>
    </row>
    <row r="170" spans="1:15" x14ac:dyDescent="0.25">
      <c r="A170" s="21">
        <v>164</v>
      </c>
      <c r="B170" s="35">
        <v>4820085746343</v>
      </c>
      <c r="C170" s="63" t="s">
        <v>325</v>
      </c>
      <c r="D170" s="39" t="s">
        <v>74</v>
      </c>
      <c r="E170" s="28" t="s">
        <v>17</v>
      </c>
      <c r="F170" s="28" t="s">
        <v>29</v>
      </c>
      <c r="G170" s="28">
        <v>144</v>
      </c>
      <c r="H170" s="107">
        <v>1848.0000000000002</v>
      </c>
      <c r="I170" s="108">
        <f>H170/2.7</f>
        <v>684.44444444444446</v>
      </c>
      <c r="J170" s="109" t="s">
        <v>54</v>
      </c>
      <c r="K170" s="109">
        <f>I170/10</f>
        <v>68.444444444444443</v>
      </c>
      <c r="L170" s="109">
        <f t="shared" si="34"/>
        <v>1848.0000000000002</v>
      </c>
      <c r="M170" s="110">
        <f t="shared" si="35"/>
        <v>266112.00000000006</v>
      </c>
      <c r="N170" s="111"/>
    </row>
    <row r="171" spans="1:15" x14ac:dyDescent="0.25">
      <c r="A171" s="21">
        <v>165</v>
      </c>
      <c r="B171" s="35">
        <v>4820085746350</v>
      </c>
      <c r="C171" s="63" t="s">
        <v>325</v>
      </c>
      <c r="D171" s="39" t="s">
        <v>97</v>
      </c>
      <c r="E171" s="28" t="s">
        <v>17</v>
      </c>
      <c r="F171" s="28">
        <v>1</v>
      </c>
      <c r="G171" s="28">
        <v>90</v>
      </c>
      <c r="H171" s="107">
        <v>2886</v>
      </c>
      <c r="I171" s="108">
        <f>H171/4.5</f>
        <v>641.33333333333337</v>
      </c>
      <c r="J171" s="109" t="s">
        <v>54</v>
      </c>
      <c r="K171" s="109">
        <f>I171/10</f>
        <v>64.13333333333334</v>
      </c>
      <c r="L171" s="109">
        <f t="shared" si="34"/>
        <v>2886</v>
      </c>
      <c r="M171" s="110">
        <f t="shared" si="35"/>
        <v>259740</v>
      </c>
      <c r="N171" s="111"/>
    </row>
    <row r="172" spans="1:15" x14ac:dyDescent="0.25">
      <c r="A172" s="21">
        <v>166</v>
      </c>
      <c r="B172" s="35">
        <v>4820085746367</v>
      </c>
      <c r="C172" s="63" t="s">
        <v>325</v>
      </c>
      <c r="D172" s="39" t="s">
        <v>99</v>
      </c>
      <c r="E172" s="28" t="s">
        <v>17</v>
      </c>
      <c r="F172" s="28" t="s">
        <v>29</v>
      </c>
      <c r="G172" s="28">
        <v>44</v>
      </c>
      <c r="H172" s="107">
        <v>5564</v>
      </c>
      <c r="I172" s="108">
        <f>H172/9</f>
        <v>618.22222222222217</v>
      </c>
      <c r="J172" s="109" t="s">
        <v>54</v>
      </c>
      <c r="K172" s="109">
        <f>I172/10</f>
        <v>61.822222222222216</v>
      </c>
      <c r="L172" s="109">
        <f t="shared" si="34"/>
        <v>5564</v>
      </c>
      <c r="M172" s="110">
        <f t="shared" si="35"/>
        <v>244816</v>
      </c>
      <c r="N172" s="111"/>
    </row>
    <row r="173" spans="1:15" x14ac:dyDescent="0.25">
      <c r="A173" s="21">
        <v>167</v>
      </c>
      <c r="B173" s="55" t="s">
        <v>103</v>
      </c>
      <c r="C173" s="55"/>
      <c r="D173" s="64"/>
      <c r="E173" s="55"/>
      <c r="F173" s="55"/>
      <c r="G173" s="55"/>
      <c r="H173" s="55"/>
      <c r="I173" s="65"/>
      <c r="J173" s="55"/>
      <c r="K173" s="55"/>
      <c r="L173" s="55"/>
      <c r="M173" s="55"/>
    </row>
    <row r="174" spans="1:15" x14ac:dyDescent="0.25">
      <c r="A174" s="21">
        <v>168</v>
      </c>
      <c r="B174" s="35">
        <v>4820085747135</v>
      </c>
      <c r="C174" s="73" t="s">
        <v>348</v>
      </c>
      <c r="D174" s="39" t="s">
        <v>87</v>
      </c>
      <c r="E174" s="28" t="s">
        <v>17</v>
      </c>
      <c r="F174" s="28" t="s">
        <v>88</v>
      </c>
      <c r="G174" s="28">
        <v>384</v>
      </c>
      <c r="H174" s="107">
        <v>192</v>
      </c>
      <c r="I174" s="29">
        <f>H174/1.4</f>
        <v>137.14285714285714</v>
      </c>
      <c r="J174" s="30" t="s">
        <v>104</v>
      </c>
      <c r="K174" s="30">
        <f>I174/6.5</f>
        <v>21.098901098901099</v>
      </c>
      <c r="L174" s="30">
        <f t="shared" ref="L174:L196" si="37">H174*F174</f>
        <v>1152</v>
      </c>
      <c r="M174" s="31">
        <f t="shared" ref="M174:M196" si="38">H174*G174</f>
        <v>73728</v>
      </c>
      <c r="N174" s="112"/>
      <c r="O174" s="100"/>
    </row>
    <row r="175" spans="1:15" x14ac:dyDescent="0.25">
      <c r="A175" s="21">
        <v>169</v>
      </c>
      <c r="B175" s="35">
        <v>4820085747142</v>
      </c>
      <c r="C175" s="73" t="s">
        <v>348</v>
      </c>
      <c r="D175" s="39" t="s">
        <v>90</v>
      </c>
      <c r="E175" s="28" t="s">
        <v>17</v>
      </c>
      <c r="F175" s="28">
        <v>1</v>
      </c>
      <c r="G175" s="28">
        <v>144</v>
      </c>
      <c r="H175" s="107">
        <v>565</v>
      </c>
      <c r="I175" s="29">
        <f>H175/4.2</f>
        <v>134.52380952380952</v>
      </c>
      <c r="J175" s="30" t="s">
        <v>104</v>
      </c>
      <c r="K175" s="30">
        <f>I175/6.5</f>
        <v>20.695970695970693</v>
      </c>
      <c r="L175" s="30">
        <f t="shared" si="37"/>
        <v>565</v>
      </c>
      <c r="M175" s="31">
        <f t="shared" si="38"/>
        <v>81360</v>
      </c>
      <c r="N175" s="112"/>
      <c r="O175" s="100"/>
    </row>
    <row r="176" spans="1:15" x14ac:dyDescent="0.25">
      <c r="A176" s="21">
        <v>170</v>
      </c>
      <c r="B176" s="35">
        <v>4820085747159</v>
      </c>
      <c r="C176" s="73" t="s">
        <v>348</v>
      </c>
      <c r="D176" s="39" t="s">
        <v>82</v>
      </c>
      <c r="E176" s="28" t="s">
        <v>17</v>
      </c>
      <c r="F176" s="28" t="s">
        <v>29</v>
      </c>
      <c r="G176" s="28">
        <v>90</v>
      </c>
      <c r="H176" s="107">
        <v>819</v>
      </c>
      <c r="I176" s="29">
        <f>H176/7</f>
        <v>117</v>
      </c>
      <c r="J176" s="30" t="s">
        <v>104</v>
      </c>
      <c r="K176" s="30">
        <f>I176/6.5</f>
        <v>18</v>
      </c>
      <c r="L176" s="30">
        <f t="shared" si="37"/>
        <v>819</v>
      </c>
      <c r="M176" s="31">
        <f t="shared" si="38"/>
        <v>73710</v>
      </c>
      <c r="N176" s="112"/>
      <c r="O176" s="100"/>
    </row>
    <row r="177" spans="1:15" x14ac:dyDescent="0.25">
      <c r="A177" s="21">
        <v>171</v>
      </c>
      <c r="B177" s="35">
        <v>4820085747166</v>
      </c>
      <c r="C177" s="73" t="s">
        <v>348</v>
      </c>
      <c r="D177" s="39" t="s">
        <v>83</v>
      </c>
      <c r="E177" s="28" t="s">
        <v>17</v>
      </c>
      <c r="F177" s="28" t="s">
        <v>29</v>
      </c>
      <c r="G177" s="28">
        <v>44</v>
      </c>
      <c r="H177" s="107">
        <v>1539</v>
      </c>
      <c r="I177" s="29">
        <f>H177/14</f>
        <v>109.92857142857143</v>
      </c>
      <c r="J177" s="30" t="s">
        <v>104</v>
      </c>
      <c r="K177" s="30">
        <f>I177/6.5</f>
        <v>16.912087912087912</v>
      </c>
      <c r="L177" s="30">
        <f t="shared" si="37"/>
        <v>1539</v>
      </c>
      <c r="M177" s="31">
        <f t="shared" si="38"/>
        <v>67716</v>
      </c>
      <c r="N177" s="112"/>
      <c r="O177" s="100"/>
    </row>
    <row r="178" spans="1:15" x14ac:dyDescent="0.25">
      <c r="A178" s="21">
        <v>172</v>
      </c>
      <c r="B178" s="47">
        <v>4820085742215</v>
      </c>
      <c r="C178" s="68" t="s">
        <v>349</v>
      </c>
      <c r="D178" s="39" t="s">
        <v>87</v>
      </c>
      <c r="E178" s="28" t="s">
        <v>17</v>
      </c>
      <c r="F178" s="28" t="s">
        <v>88</v>
      </c>
      <c r="G178" s="28">
        <v>384</v>
      </c>
      <c r="H178" s="107">
        <v>251</v>
      </c>
      <c r="I178" s="29">
        <f>H178/1.4</f>
        <v>179.28571428571431</v>
      </c>
      <c r="J178" s="30" t="s">
        <v>89</v>
      </c>
      <c r="K178" s="30">
        <f>I178/5.5</f>
        <v>32.597402597402599</v>
      </c>
      <c r="L178" s="30">
        <f t="shared" si="37"/>
        <v>1506</v>
      </c>
      <c r="M178" s="31">
        <f t="shared" si="38"/>
        <v>96384</v>
      </c>
      <c r="O178" s="100"/>
    </row>
    <row r="179" spans="1:15" x14ac:dyDescent="0.25">
      <c r="A179" s="21">
        <v>173</v>
      </c>
      <c r="B179" s="47">
        <v>4820085742369</v>
      </c>
      <c r="C179" s="68" t="s">
        <v>349</v>
      </c>
      <c r="D179" s="39" t="s">
        <v>90</v>
      </c>
      <c r="E179" s="28" t="s">
        <v>17</v>
      </c>
      <c r="F179" s="28">
        <v>1</v>
      </c>
      <c r="G179" s="28">
        <v>144</v>
      </c>
      <c r="H179" s="107">
        <v>710</v>
      </c>
      <c r="I179" s="29">
        <f>H179/4.2</f>
        <v>169.04761904761904</v>
      </c>
      <c r="J179" s="30" t="s">
        <v>89</v>
      </c>
      <c r="K179" s="30">
        <f>I179/5.5</f>
        <v>30.735930735930733</v>
      </c>
      <c r="L179" s="30">
        <f t="shared" si="37"/>
        <v>710</v>
      </c>
      <c r="M179" s="31">
        <f t="shared" si="38"/>
        <v>102240</v>
      </c>
      <c r="O179" s="100"/>
    </row>
    <row r="180" spans="1:15" x14ac:dyDescent="0.25">
      <c r="A180" s="21">
        <v>174</v>
      </c>
      <c r="B180" s="47">
        <v>4820085742222</v>
      </c>
      <c r="C180" s="68" t="s">
        <v>349</v>
      </c>
      <c r="D180" s="39" t="s">
        <v>82</v>
      </c>
      <c r="E180" s="28" t="s">
        <v>17</v>
      </c>
      <c r="F180" s="28" t="s">
        <v>29</v>
      </c>
      <c r="G180" s="28">
        <v>90</v>
      </c>
      <c r="H180" s="107">
        <v>1016</v>
      </c>
      <c r="I180" s="29">
        <f>H180/7</f>
        <v>145.14285714285714</v>
      </c>
      <c r="J180" s="30" t="s">
        <v>89</v>
      </c>
      <c r="K180" s="30">
        <f>I180/5.5</f>
        <v>26.38961038961039</v>
      </c>
      <c r="L180" s="30">
        <f t="shared" si="37"/>
        <v>1016</v>
      </c>
      <c r="M180" s="31">
        <f t="shared" si="38"/>
        <v>91440</v>
      </c>
      <c r="O180" s="100"/>
    </row>
    <row r="181" spans="1:15" x14ac:dyDescent="0.25">
      <c r="A181" s="21">
        <v>175</v>
      </c>
      <c r="B181" s="47">
        <v>4820085742239</v>
      </c>
      <c r="C181" s="68" t="s">
        <v>349</v>
      </c>
      <c r="D181" s="39" t="s">
        <v>83</v>
      </c>
      <c r="E181" s="28" t="s">
        <v>17</v>
      </c>
      <c r="F181" s="28" t="s">
        <v>29</v>
      </c>
      <c r="G181" s="28">
        <v>44</v>
      </c>
      <c r="H181" s="107">
        <v>1858</v>
      </c>
      <c r="I181" s="29">
        <f>H181/14</f>
        <v>132.71428571428572</v>
      </c>
      <c r="J181" s="30" t="s">
        <v>89</v>
      </c>
      <c r="K181" s="30">
        <f>I181/5.5</f>
        <v>24.129870129870131</v>
      </c>
      <c r="L181" s="30">
        <f t="shared" si="37"/>
        <v>1858</v>
      </c>
      <c r="M181" s="31">
        <f t="shared" si="38"/>
        <v>81752</v>
      </c>
      <c r="O181" s="100"/>
    </row>
    <row r="182" spans="1:15" x14ac:dyDescent="0.25">
      <c r="A182" s="21">
        <v>176</v>
      </c>
      <c r="B182" s="35">
        <v>4820085747098</v>
      </c>
      <c r="C182" s="73" t="s">
        <v>350</v>
      </c>
      <c r="D182" s="39" t="s">
        <v>87</v>
      </c>
      <c r="E182" s="28" t="s">
        <v>17</v>
      </c>
      <c r="F182" s="28" t="s">
        <v>88</v>
      </c>
      <c r="G182" s="28">
        <v>384</v>
      </c>
      <c r="H182" s="107">
        <v>199</v>
      </c>
      <c r="I182" s="29">
        <f>H182/1.4</f>
        <v>142.14285714285714</v>
      </c>
      <c r="J182" s="30" t="s">
        <v>104</v>
      </c>
      <c r="K182" s="30">
        <f>I182/6.5</f>
        <v>21.868131868131869</v>
      </c>
      <c r="L182" s="30">
        <f t="shared" si="37"/>
        <v>1194</v>
      </c>
      <c r="M182" s="31">
        <f t="shared" si="38"/>
        <v>76416</v>
      </c>
      <c r="O182" s="100"/>
    </row>
    <row r="183" spans="1:15" x14ac:dyDescent="0.25">
      <c r="A183" s="21">
        <v>177</v>
      </c>
      <c r="B183" s="35">
        <v>4820085747104</v>
      </c>
      <c r="C183" s="73" t="s">
        <v>350</v>
      </c>
      <c r="D183" s="39" t="s">
        <v>90</v>
      </c>
      <c r="E183" s="28" t="s">
        <v>17</v>
      </c>
      <c r="F183" s="28">
        <v>1</v>
      </c>
      <c r="G183" s="28">
        <v>144</v>
      </c>
      <c r="H183" s="107">
        <v>580</v>
      </c>
      <c r="I183" s="29">
        <f>H183/4.2</f>
        <v>138.0952380952381</v>
      </c>
      <c r="J183" s="30" t="s">
        <v>104</v>
      </c>
      <c r="K183" s="30">
        <f>I183/6.5</f>
        <v>21.245421245421248</v>
      </c>
      <c r="L183" s="30">
        <f t="shared" si="37"/>
        <v>580</v>
      </c>
      <c r="M183" s="31">
        <f t="shared" si="38"/>
        <v>83520</v>
      </c>
      <c r="O183" s="100"/>
    </row>
    <row r="184" spans="1:15" x14ac:dyDescent="0.25">
      <c r="A184" s="21">
        <v>178</v>
      </c>
      <c r="B184" s="35">
        <v>4820085747111</v>
      </c>
      <c r="C184" s="73" t="s">
        <v>350</v>
      </c>
      <c r="D184" s="39" t="s">
        <v>82</v>
      </c>
      <c r="E184" s="28" t="s">
        <v>17</v>
      </c>
      <c r="F184" s="28" t="s">
        <v>29</v>
      </c>
      <c r="G184" s="28">
        <v>90</v>
      </c>
      <c r="H184" s="107">
        <v>864</v>
      </c>
      <c r="I184" s="29">
        <f>H184/7</f>
        <v>123.42857142857143</v>
      </c>
      <c r="J184" s="30" t="s">
        <v>104</v>
      </c>
      <c r="K184" s="30">
        <f>I184/6.5</f>
        <v>18.989010989010989</v>
      </c>
      <c r="L184" s="30">
        <f t="shared" si="37"/>
        <v>864</v>
      </c>
      <c r="M184" s="31">
        <f t="shared" si="38"/>
        <v>77760</v>
      </c>
      <c r="O184" s="100"/>
    </row>
    <row r="185" spans="1:15" x14ac:dyDescent="0.25">
      <c r="A185" s="21">
        <v>179</v>
      </c>
      <c r="B185" s="35">
        <v>4820085747128</v>
      </c>
      <c r="C185" s="73" t="s">
        <v>350</v>
      </c>
      <c r="D185" s="39" t="s">
        <v>83</v>
      </c>
      <c r="E185" s="28" t="s">
        <v>17</v>
      </c>
      <c r="F185" s="28" t="s">
        <v>29</v>
      </c>
      <c r="G185" s="28">
        <v>44</v>
      </c>
      <c r="H185" s="107">
        <v>1631</v>
      </c>
      <c r="I185" s="29">
        <f>H185/14</f>
        <v>116.5</v>
      </c>
      <c r="J185" s="30" t="s">
        <v>104</v>
      </c>
      <c r="K185" s="30">
        <f>I185/6.5</f>
        <v>17.923076923076923</v>
      </c>
      <c r="L185" s="30">
        <f t="shared" si="37"/>
        <v>1631</v>
      </c>
      <c r="M185" s="31">
        <f t="shared" si="38"/>
        <v>71764</v>
      </c>
      <c r="O185" s="100"/>
    </row>
    <row r="186" spans="1:15" x14ac:dyDescent="0.25">
      <c r="A186" s="21">
        <v>180</v>
      </c>
      <c r="B186" s="25">
        <v>4820085742949</v>
      </c>
      <c r="C186" s="73" t="s">
        <v>351</v>
      </c>
      <c r="D186" s="39" t="s">
        <v>87</v>
      </c>
      <c r="E186" s="28" t="s">
        <v>17</v>
      </c>
      <c r="F186" s="28" t="s">
        <v>88</v>
      </c>
      <c r="G186" s="28">
        <v>384</v>
      </c>
      <c r="H186" s="107">
        <v>327</v>
      </c>
      <c r="I186" s="29">
        <f>H186/1.4</f>
        <v>233.57142857142858</v>
      </c>
      <c r="J186" s="30" t="s">
        <v>104</v>
      </c>
      <c r="K186" s="30">
        <f>I186/6.5</f>
        <v>35.934065934065934</v>
      </c>
      <c r="L186" s="30">
        <f t="shared" si="37"/>
        <v>1962</v>
      </c>
      <c r="M186" s="31">
        <f t="shared" si="38"/>
        <v>125568</v>
      </c>
      <c r="O186" s="100"/>
    </row>
    <row r="187" spans="1:15" x14ac:dyDescent="0.25">
      <c r="A187" s="21">
        <v>181</v>
      </c>
      <c r="B187" s="25">
        <v>4820085742956</v>
      </c>
      <c r="C187" s="73" t="s">
        <v>351</v>
      </c>
      <c r="D187" s="39" t="s">
        <v>90</v>
      </c>
      <c r="E187" s="28" t="s">
        <v>17</v>
      </c>
      <c r="F187" s="28">
        <v>1</v>
      </c>
      <c r="G187" s="28">
        <v>144</v>
      </c>
      <c r="H187" s="107">
        <v>927</v>
      </c>
      <c r="I187" s="29">
        <f>H187/4.2</f>
        <v>220.71428571428569</v>
      </c>
      <c r="J187" s="30" t="s">
        <v>104</v>
      </c>
      <c r="K187" s="30">
        <f t="shared" ref="K187:K193" si="39">I187/6.5</f>
        <v>33.956043956043956</v>
      </c>
      <c r="L187" s="30">
        <f t="shared" si="37"/>
        <v>927</v>
      </c>
      <c r="M187" s="31">
        <f t="shared" si="38"/>
        <v>133488</v>
      </c>
      <c r="O187" s="100"/>
    </row>
    <row r="188" spans="1:15" x14ac:dyDescent="0.25">
      <c r="A188" s="21">
        <v>182</v>
      </c>
      <c r="B188" s="25">
        <v>4820085742963</v>
      </c>
      <c r="C188" s="73" t="s">
        <v>351</v>
      </c>
      <c r="D188" s="39" t="s">
        <v>82</v>
      </c>
      <c r="E188" s="28" t="s">
        <v>17</v>
      </c>
      <c r="F188" s="28" t="s">
        <v>29</v>
      </c>
      <c r="G188" s="28">
        <v>90</v>
      </c>
      <c r="H188" s="107">
        <v>1372</v>
      </c>
      <c r="I188" s="29">
        <f>H188/7</f>
        <v>196</v>
      </c>
      <c r="J188" s="30" t="s">
        <v>104</v>
      </c>
      <c r="K188" s="30">
        <f t="shared" si="39"/>
        <v>30.153846153846153</v>
      </c>
      <c r="L188" s="30">
        <f t="shared" si="37"/>
        <v>1372</v>
      </c>
      <c r="M188" s="31">
        <f t="shared" si="38"/>
        <v>123480</v>
      </c>
      <c r="O188" s="100"/>
    </row>
    <row r="189" spans="1:15" x14ac:dyDescent="0.25">
      <c r="A189" s="21">
        <v>183</v>
      </c>
      <c r="B189" s="25">
        <v>4820085742970</v>
      </c>
      <c r="C189" s="73" t="s">
        <v>351</v>
      </c>
      <c r="D189" s="39" t="s">
        <v>83</v>
      </c>
      <c r="E189" s="28" t="s">
        <v>17</v>
      </c>
      <c r="F189" s="28" t="s">
        <v>29</v>
      </c>
      <c r="G189" s="28">
        <v>44</v>
      </c>
      <c r="H189" s="107">
        <v>2624</v>
      </c>
      <c r="I189" s="29">
        <f>H189/14</f>
        <v>187.42857142857142</v>
      </c>
      <c r="J189" s="30" t="s">
        <v>104</v>
      </c>
      <c r="K189" s="30">
        <f t="shared" si="39"/>
        <v>28.835164835164832</v>
      </c>
      <c r="L189" s="30">
        <f t="shared" si="37"/>
        <v>2624</v>
      </c>
      <c r="M189" s="31">
        <f t="shared" si="38"/>
        <v>115456</v>
      </c>
      <c r="O189" s="100"/>
    </row>
    <row r="190" spans="1:15" x14ac:dyDescent="0.25">
      <c r="A190" s="21">
        <v>184</v>
      </c>
      <c r="B190" s="25">
        <v>4820085742987</v>
      </c>
      <c r="C190" s="41" t="s">
        <v>352</v>
      </c>
      <c r="D190" s="39" t="s">
        <v>87</v>
      </c>
      <c r="E190" s="28" t="s">
        <v>17</v>
      </c>
      <c r="F190" s="28" t="s">
        <v>88</v>
      </c>
      <c r="G190" s="28">
        <v>384</v>
      </c>
      <c r="H190" s="107">
        <v>303</v>
      </c>
      <c r="I190" s="29">
        <f>H190/1.4</f>
        <v>216.42857142857144</v>
      </c>
      <c r="J190" s="30" t="s">
        <v>104</v>
      </c>
      <c r="K190" s="30">
        <f t="shared" si="39"/>
        <v>33.296703296703299</v>
      </c>
      <c r="L190" s="30">
        <f t="shared" si="37"/>
        <v>1818</v>
      </c>
      <c r="M190" s="31">
        <f t="shared" si="38"/>
        <v>116352</v>
      </c>
      <c r="O190" s="100"/>
    </row>
    <row r="191" spans="1:15" x14ac:dyDescent="0.25">
      <c r="A191" s="21">
        <v>185</v>
      </c>
      <c r="B191" s="25">
        <v>4820085742994</v>
      </c>
      <c r="C191" s="41" t="s">
        <v>352</v>
      </c>
      <c r="D191" s="39" t="s">
        <v>90</v>
      </c>
      <c r="E191" s="28" t="s">
        <v>17</v>
      </c>
      <c r="F191" s="28">
        <v>1</v>
      </c>
      <c r="G191" s="28">
        <v>144</v>
      </c>
      <c r="H191" s="107">
        <v>838</v>
      </c>
      <c r="I191" s="29">
        <f>H191/4.2</f>
        <v>199.52380952380952</v>
      </c>
      <c r="J191" s="30" t="s">
        <v>104</v>
      </c>
      <c r="K191" s="30">
        <f t="shared" si="39"/>
        <v>30.695970695970693</v>
      </c>
      <c r="L191" s="30">
        <f t="shared" si="37"/>
        <v>838</v>
      </c>
      <c r="M191" s="31">
        <f t="shared" si="38"/>
        <v>120672</v>
      </c>
      <c r="O191" s="100"/>
    </row>
    <row r="192" spans="1:15" x14ac:dyDescent="0.25">
      <c r="A192" s="21">
        <v>186</v>
      </c>
      <c r="B192" s="25">
        <v>4820085743007</v>
      </c>
      <c r="C192" s="41" t="s">
        <v>352</v>
      </c>
      <c r="D192" s="39" t="s">
        <v>82</v>
      </c>
      <c r="E192" s="28" t="s">
        <v>17</v>
      </c>
      <c r="F192" s="28" t="s">
        <v>29</v>
      </c>
      <c r="G192" s="28">
        <v>90</v>
      </c>
      <c r="H192" s="107">
        <v>1269</v>
      </c>
      <c r="I192" s="29">
        <f>H192/7</f>
        <v>181.28571428571428</v>
      </c>
      <c r="J192" s="30" t="s">
        <v>104</v>
      </c>
      <c r="K192" s="30">
        <f t="shared" si="39"/>
        <v>27.890109890109891</v>
      </c>
      <c r="L192" s="30">
        <f t="shared" si="37"/>
        <v>1269</v>
      </c>
      <c r="M192" s="31">
        <f t="shared" si="38"/>
        <v>114210</v>
      </c>
      <c r="O192" s="100"/>
    </row>
    <row r="193" spans="1:15" x14ac:dyDescent="0.25">
      <c r="A193" s="21">
        <v>187</v>
      </c>
      <c r="B193" s="25">
        <v>4820085743014</v>
      </c>
      <c r="C193" s="74" t="s">
        <v>352</v>
      </c>
      <c r="D193" s="39" t="s">
        <v>83</v>
      </c>
      <c r="E193" s="28" t="s">
        <v>17</v>
      </c>
      <c r="F193" s="28" t="s">
        <v>29</v>
      </c>
      <c r="G193" s="28">
        <v>44</v>
      </c>
      <c r="H193" s="107">
        <v>2406</v>
      </c>
      <c r="I193" s="29">
        <f>H193/14</f>
        <v>171.85714285714286</v>
      </c>
      <c r="J193" s="30" t="s">
        <v>104</v>
      </c>
      <c r="K193" s="30">
        <f t="shared" si="39"/>
        <v>26.439560439560442</v>
      </c>
      <c r="L193" s="30">
        <f t="shared" si="37"/>
        <v>2406</v>
      </c>
      <c r="M193" s="31">
        <f t="shared" si="38"/>
        <v>105864</v>
      </c>
      <c r="O193" s="100"/>
    </row>
    <row r="194" spans="1:15" x14ac:dyDescent="0.25">
      <c r="A194" s="21">
        <v>188</v>
      </c>
      <c r="B194" s="25">
        <v>4820085745346</v>
      </c>
      <c r="C194" s="50" t="s">
        <v>326</v>
      </c>
      <c r="D194" s="39" t="s">
        <v>80</v>
      </c>
      <c r="E194" s="28" t="s">
        <v>17</v>
      </c>
      <c r="F194" s="28">
        <v>1</v>
      </c>
      <c r="G194" s="28">
        <v>144</v>
      </c>
      <c r="H194" s="107">
        <v>692</v>
      </c>
      <c r="I194" s="29">
        <f>H194/4</f>
        <v>173</v>
      </c>
      <c r="J194" s="30" t="s">
        <v>105</v>
      </c>
      <c r="K194" s="30">
        <f>I194/1.8</f>
        <v>96.111111111111114</v>
      </c>
      <c r="L194" s="30">
        <f t="shared" si="37"/>
        <v>692</v>
      </c>
      <c r="M194" s="31">
        <f t="shared" si="38"/>
        <v>99648</v>
      </c>
    </row>
    <row r="195" spans="1:15" x14ac:dyDescent="0.25">
      <c r="A195" s="21">
        <v>189</v>
      </c>
      <c r="B195" s="25">
        <v>4820085742543</v>
      </c>
      <c r="C195" s="50" t="s">
        <v>326</v>
      </c>
      <c r="D195" s="39" t="s">
        <v>82</v>
      </c>
      <c r="E195" s="28" t="s">
        <v>17</v>
      </c>
      <c r="F195" s="28" t="s">
        <v>29</v>
      </c>
      <c r="G195" s="28">
        <v>90</v>
      </c>
      <c r="H195" s="107">
        <v>1092</v>
      </c>
      <c r="I195" s="29">
        <f>H195/7</f>
        <v>156</v>
      </c>
      <c r="J195" s="30" t="s">
        <v>105</v>
      </c>
      <c r="K195" s="30">
        <f>I195/1.8</f>
        <v>86.666666666666671</v>
      </c>
      <c r="L195" s="30">
        <f t="shared" si="37"/>
        <v>1092</v>
      </c>
      <c r="M195" s="31">
        <f t="shared" si="38"/>
        <v>98280</v>
      </c>
    </row>
    <row r="196" spans="1:15" x14ac:dyDescent="0.25">
      <c r="A196" s="21">
        <v>190</v>
      </c>
      <c r="B196" s="47">
        <v>4820085742536</v>
      </c>
      <c r="C196" s="50" t="s">
        <v>326</v>
      </c>
      <c r="D196" s="39" t="s">
        <v>83</v>
      </c>
      <c r="E196" s="28" t="s">
        <v>17</v>
      </c>
      <c r="F196" s="28" t="s">
        <v>29</v>
      </c>
      <c r="G196" s="28">
        <v>44</v>
      </c>
      <c r="H196" s="107">
        <v>2082</v>
      </c>
      <c r="I196" s="29">
        <f>H196/14</f>
        <v>148.71428571428572</v>
      </c>
      <c r="J196" s="30" t="s">
        <v>105</v>
      </c>
      <c r="K196" s="30">
        <f>I196/1.8</f>
        <v>82.61904761904762</v>
      </c>
      <c r="L196" s="30">
        <f t="shared" si="37"/>
        <v>2082</v>
      </c>
      <c r="M196" s="31">
        <f t="shared" si="38"/>
        <v>91608</v>
      </c>
    </row>
    <row r="197" spans="1:15" x14ac:dyDescent="0.25">
      <c r="A197" s="21">
        <v>191</v>
      </c>
      <c r="B197" s="55" t="s">
        <v>106</v>
      </c>
      <c r="C197" s="56"/>
      <c r="D197" s="57"/>
      <c r="E197" s="56"/>
      <c r="F197" s="56"/>
      <c r="G197" s="56"/>
      <c r="H197" s="56"/>
      <c r="I197" s="58"/>
      <c r="J197" s="56"/>
      <c r="K197" s="56"/>
      <c r="L197" s="56"/>
      <c r="M197" s="56"/>
    </row>
    <row r="198" spans="1:15" x14ac:dyDescent="0.25">
      <c r="A198" s="21">
        <v>192</v>
      </c>
      <c r="B198" s="25">
        <v>4820085744264</v>
      </c>
      <c r="C198" s="48" t="s">
        <v>107</v>
      </c>
      <c r="D198" s="39" t="s">
        <v>108</v>
      </c>
      <c r="E198" s="28" t="s">
        <v>17</v>
      </c>
      <c r="F198" s="28" t="s">
        <v>29</v>
      </c>
      <c r="G198" s="28">
        <v>24</v>
      </c>
      <c r="H198" s="107">
        <v>2091</v>
      </c>
      <c r="I198" s="29">
        <f>H198/25</f>
        <v>83.64</v>
      </c>
      <c r="J198" s="30" t="s">
        <v>109</v>
      </c>
      <c r="K198" s="30">
        <f>I198/0.35</f>
        <v>238.97142857142859</v>
      </c>
      <c r="L198" s="30">
        <f>H198*F198</f>
        <v>2091</v>
      </c>
      <c r="M198" s="31">
        <f>H198*G198</f>
        <v>50184</v>
      </c>
    </row>
    <row r="199" spans="1:15" x14ac:dyDescent="0.25">
      <c r="A199" s="21">
        <v>193</v>
      </c>
      <c r="B199" s="47">
        <v>4820085742697</v>
      </c>
      <c r="C199" s="50" t="s">
        <v>110</v>
      </c>
      <c r="D199" s="39" t="s">
        <v>111</v>
      </c>
      <c r="E199" s="28" t="s">
        <v>17</v>
      </c>
      <c r="F199" s="28" t="s">
        <v>29</v>
      </c>
      <c r="G199" s="28">
        <v>44</v>
      </c>
      <c r="H199" s="107">
        <v>1654</v>
      </c>
      <c r="I199" s="29">
        <f>H199/15</f>
        <v>110.26666666666667</v>
      </c>
      <c r="J199" s="30" t="s">
        <v>109</v>
      </c>
      <c r="K199" s="30">
        <f>I199/0.35</f>
        <v>315.04761904761904</v>
      </c>
      <c r="L199" s="30">
        <f>H199*F199</f>
        <v>1654</v>
      </c>
      <c r="M199" s="31">
        <f>H199*G199</f>
        <v>72776</v>
      </c>
    </row>
    <row r="200" spans="1:15" x14ac:dyDescent="0.25">
      <c r="A200" s="21">
        <v>194</v>
      </c>
      <c r="B200" s="35">
        <v>4820085746930</v>
      </c>
      <c r="C200" s="50" t="s">
        <v>110</v>
      </c>
      <c r="D200" s="39" t="s">
        <v>108</v>
      </c>
      <c r="E200" s="28" t="s">
        <v>17</v>
      </c>
      <c r="F200" s="28" t="s">
        <v>29</v>
      </c>
      <c r="G200" s="28">
        <v>24</v>
      </c>
      <c r="H200" s="107">
        <v>2757</v>
      </c>
      <c r="I200" s="29">
        <f>H200/25</f>
        <v>110.28</v>
      </c>
      <c r="J200" s="30" t="s">
        <v>109</v>
      </c>
      <c r="K200" s="30">
        <f>I200/0.35</f>
        <v>315.08571428571429</v>
      </c>
      <c r="L200" s="30">
        <f>H200*F200</f>
        <v>2757</v>
      </c>
      <c r="M200" s="31">
        <f>H200*G200</f>
        <v>66168</v>
      </c>
    </row>
    <row r="201" spans="1:15" x14ac:dyDescent="0.25">
      <c r="A201" s="21">
        <v>195</v>
      </c>
      <c r="B201" s="75" t="s">
        <v>112</v>
      </c>
      <c r="C201" s="76"/>
      <c r="D201" s="77"/>
      <c r="E201" s="76"/>
      <c r="F201" s="76"/>
      <c r="G201" s="76"/>
      <c r="H201" s="76"/>
      <c r="I201" s="78"/>
      <c r="J201" s="76"/>
      <c r="K201" s="76"/>
      <c r="L201" s="76"/>
      <c r="M201" s="76"/>
    </row>
    <row r="202" spans="1:15" x14ac:dyDescent="0.25">
      <c r="A202" s="21">
        <v>196</v>
      </c>
      <c r="B202" s="47">
        <v>4820085742017</v>
      </c>
      <c r="C202" s="46" t="s">
        <v>113</v>
      </c>
      <c r="D202" s="39" t="s">
        <v>114</v>
      </c>
      <c r="E202" s="28" t="s">
        <v>17</v>
      </c>
      <c r="F202" s="28">
        <v>16</v>
      </c>
      <c r="G202" s="28">
        <v>1120</v>
      </c>
      <c r="H202" s="107">
        <v>148</v>
      </c>
      <c r="I202" s="29">
        <f>H202/0.3</f>
        <v>493.33333333333337</v>
      </c>
      <c r="J202" s="30" t="s">
        <v>115</v>
      </c>
      <c r="K202" s="30">
        <f>I202/10</f>
        <v>49.333333333333336</v>
      </c>
      <c r="L202" s="30">
        <f t="shared" ref="L202:L228" si="40">H202*F202</f>
        <v>2368</v>
      </c>
      <c r="M202" s="31">
        <f t="shared" ref="M202:M228" si="41">H202*G202</f>
        <v>165760</v>
      </c>
      <c r="N202" s="112"/>
      <c r="O202" s="100"/>
    </row>
    <row r="203" spans="1:15" x14ac:dyDescent="0.25">
      <c r="A203" s="21">
        <v>197</v>
      </c>
      <c r="B203" s="47">
        <v>4820085740143</v>
      </c>
      <c r="C203" s="46" t="s">
        <v>113</v>
      </c>
      <c r="D203" s="39" t="s">
        <v>53</v>
      </c>
      <c r="E203" s="28" t="s">
        <v>17</v>
      </c>
      <c r="F203" s="28">
        <v>6</v>
      </c>
      <c r="G203" s="28">
        <v>480</v>
      </c>
      <c r="H203" s="107">
        <v>315</v>
      </c>
      <c r="I203" s="29">
        <f>H203/0.75</f>
        <v>420</v>
      </c>
      <c r="J203" s="30" t="s">
        <v>115</v>
      </c>
      <c r="K203" s="30">
        <f>I203/10</f>
        <v>42</v>
      </c>
      <c r="L203" s="30">
        <f t="shared" si="40"/>
        <v>1890</v>
      </c>
      <c r="M203" s="31">
        <f t="shared" si="41"/>
        <v>151200</v>
      </c>
      <c r="N203" s="112"/>
      <c r="O203" s="100"/>
    </row>
    <row r="204" spans="1:15" x14ac:dyDescent="0.25">
      <c r="A204" s="21">
        <v>198</v>
      </c>
      <c r="B204" s="47">
        <v>4820085742024</v>
      </c>
      <c r="C204" s="46" t="s">
        <v>113</v>
      </c>
      <c r="D204" s="39" t="s">
        <v>63</v>
      </c>
      <c r="E204" s="28" t="s">
        <v>17</v>
      </c>
      <c r="F204" s="28">
        <v>1</v>
      </c>
      <c r="G204" s="28">
        <v>144</v>
      </c>
      <c r="H204" s="107">
        <v>1129</v>
      </c>
      <c r="I204" s="29">
        <f>H204/3</f>
        <v>376.33333333333331</v>
      </c>
      <c r="J204" s="30" t="s">
        <v>115</v>
      </c>
      <c r="K204" s="30">
        <f>I204/10</f>
        <v>37.633333333333333</v>
      </c>
      <c r="L204" s="30">
        <f t="shared" si="40"/>
        <v>1129</v>
      </c>
      <c r="M204" s="31">
        <f t="shared" si="41"/>
        <v>162576</v>
      </c>
      <c r="N204" s="112"/>
      <c r="O204" s="100"/>
    </row>
    <row r="205" spans="1:15" x14ac:dyDescent="0.25">
      <c r="A205" s="21">
        <v>199</v>
      </c>
      <c r="B205" s="49">
        <v>2000000000152</v>
      </c>
      <c r="C205" s="63" t="s">
        <v>116</v>
      </c>
      <c r="D205" s="39" t="s">
        <v>22</v>
      </c>
      <c r="E205" s="28" t="s">
        <v>17</v>
      </c>
      <c r="F205" s="28">
        <v>1</v>
      </c>
      <c r="G205" s="28">
        <v>44</v>
      </c>
      <c r="H205" s="107">
        <v>3774</v>
      </c>
      <c r="I205" s="29">
        <f>H205/10</f>
        <v>377.4</v>
      </c>
      <c r="J205" s="30" t="s">
        <v>115</v>
      </c>
      <c r="K205" s="30">
        <f>I205/10</f>
        <v>37.739999999999995</v>
      </c>
      <c r="L205" s="30">
        <f t="shared" si="40"/>
        <v>3774</v>
      </c>
      <c r="M205" s="31">
        <f t="shared" si="41"/>
        <v>166056</v>
      </c>
      <c r="N205" s="112"/>
      <c r="O205" s="100"/>
    </row>
    <row r="206" spans="1:15" x14ac:dyDescent="0.25">
      <c r="A206" s="21">
        <v>200</v>
      </c>
      <c r="B206" s="47">
        <v>4820085742444</v>
      </c>
      <c r="C206" s="79" t="s">
        <v>117</v>
      </c>
      <c r="D206" s="39" t="s">
        <v>22</v>
      </c>
      <c r="E206" s="28" t="s">
        <v>17</v>
      </c>
      <c r="F206" s="28" t="s">
        <v>29</v>
      </c>
      <c r="G206" s="28">
        <v>44</v>
      </c>
      <c r="H206" s="107">
        <v>3922</v>
      </c>
      <c r="I206" s="29">
        <f>H206/10</f>
        <v>392.2</v>
      </c>
      <c r="J206" s="30" t="s">
        <v>118</v>
      </c>
      <c r="K206" s="30">
        <f>I206/8</f>
        <v>49.024999999999999</v>
      </c>
      <c r="L206" s="30">
        <f t="shared" si="40"/>
        <v>3922</v>
      </c>
      <c r="M206" s="31">
        <f t="shared" si="41"/>
        <v>172568</v>
      </c>
      <c r="O206" s="100"/>
    </row>
    <row r="207" spans="1:15" x14ac:dyDescent="0.25">
      <c r="A207" s="21">
        <v>201</v>
      </c>
      <c r="B207" s="47">
        <v>4820085742420</v>
      </c>
      <c r="C207" s="79" t="s">
        <v>119</v>
      </c>
      <c r="D207" s="39" t="s">
        <v>22</v>
      </c>
      <c r="E207" s="28" t="s">
        <v>17</v>
      </c>
      <c r="F207" s="28" t="s">
        <v>29</v>
      </c>
      <c r="G207" s="28">
        <v>44</v>
      </c>
      <c r="H207" s="107">
        <v>3922</v>
      </c>
      <c r="I207" s="29">
        <f>H207/10</f>
        <v>392.2</v>
      </c>
      <c r="J207" s="30" t="s">
        <v>118</v>
      </c>
      <c r="K207" s="30">
        <f>I207/8</f>
        <v>49.024999999999999</v>
      </c>
      <c r="L207" s="30">
        <f t="shared" si="40"/>
        <v>3922</v>
      </c>
      <c r="M207" s="31">
        <f t="shared" si="41"/>
        <v>172568</v>
      </c>
      <c r="O207" s="100"/>
    </row>
    <row r="208" spans="1:15" x14ac:dyDescent="0.25">
      <c r="A208" s="21">
        <v>202</v>
      </c>
      <c r="B208" s="47">
        <v>4820085742482</v>
      </c>
      <c r="C208" s="79" t="s">
        <v>120</v>
      </c>
      <c r="D208" s="39" t="s">
        <v>22</v>
      </c>
      <c r="E208" s="28" t="s">
        <v>17</v>
      </c>
      <c r="F208" s="28" t="s">
        <v>29</v>
      </c>
      <c r="G208" s="28">
        <v>44</v>
      </c>
      <c r="H208" s="107">
        <v>3922</v>
      </c>
      <c r="I208" s="29">
        <f>H208/10</f>
        <v>392.2</v>
      </c>
      <c r="J208" s="30" t="s">
        <v>118</v>
      </c>
      <c r="K208" s="30">
        <f>I208/8</f>
        <v>49.024999999999999</v>
      </c>
      <c r="L208" s="30">
        <f t="shared" si="40"/>
        <v>3922</v>
      </c>
      <c r="M208" s="31">
        <f t="shared" si="41"/>
        <v>172568</v>
      </c>
      <c r="O208" s="100"/>
    </row>
    <row r="209" spans="1:15" x14ac:dyDescent="0.25">
      <c r="A209" s="21">
        <v>203</v>
      </c>
      <c r="B209" s="47">
        <v>4820085745032</v>
      </c>
      <c r="C209" s="46" t="s">
        <v>121</v>
      </c>
      <c r="D209" s="39" t="s">
        <v>34</v>
      </c>
      <c r="E209" s="28" t="s">
        <v>17</v>
      </c>
      <c r="F209" s="28" t="s">
        <v>67</v>
      </c>
      <c r="G209" s="28">
        <v>640</v>
      </c>
      <c r="H209" s="107">
        <v>353</v>
      </c>
      <c r="I209" s="29">
        <f>H209/1</f>
        <v>353</v>
      </c>
      <c r="J209" s="28" t="s">
        <v>94</v>
      </c>
      <c r="K209" s="30">
        <f>I209/7</f>
        <v>50.428571428571431</v>
      </c>
      <c r="L209" s="30">
        <f t="shared" si="40"/>
        <v>2824</v>
      </c>
      <c r="M209" s="31">
        <f t="shared" si="41"/>
        <v>225920</v>
      </c>
      <c r="O209" s="100"/>
    </row>
    <row r="210" spans="1:15" x14ac:dyDescent="0.25">
      <c r="A210" s="21">
        <v>204</v>
      </c>
      <c r="B210" s="47">
        <v>4820085741959</v>
      </c>
      <c r="C210" s="46" t="s">
        <v>121</v>
      </c>
      <c r="D210" s="39" t="s">
        <v>122</v>
      </c>
      <c r="E210" s="28" t="s">
        <v>17</v>
      </c>
      <c r="F210" s="28">
        <v>6</v>
      </c>
      <c r="G210" s="28">
        <v>180</v>
      </c>
      <c r="H210" s="107">
        <v>845</v>
      </c>
      <c r="I210" s="29">
        <f>H210/2.8</f>
        <v>301.78571428571428</v>
      </c>
      <c r="J210" s="28" t="s">
        <v>94</v>
      </c>
      <c r="K210" s="30">
        <f t="shared" ref="K210:K216" si="42">I210/7</f>
        <v>43.112244897959179</v>
      </c>
      <c r="L210" s="30">
        <f t="shared" si="40"/>
        <v>5070</v>
      </c>
      <c r="M210" s="31">
        <f t="shared" si="41"/>
        <v>152100</v>
      </c>
    </row>
    <row r="211" spans="1:15" x14ac:dyDescent="0.25">
      <c r="A211" s="21">
        <v>205</v>
      </c>
      <c r="B211" s="47">
        <v>4820085741966</v>
      </c>
      <c r="C211" s="46" t="s">
        <v>121</v>
      </c>
      <c r="D211" s="39" t="s">
        <v>123</v>
      </c>
      <c r="E211" s="28" t="s">
        <v>17</v>
      </c>
      <c r="F211" s="28">
        <v>1</v>
      </c>
      <c r="G211" s="28">
        <v>48</v>
      </c>
      <c r="H211" s="107">
        <v>2955</v>
      </c>
      <c r="I211" s="29">
        <f>H211/10</f>
        <v>295.5</v>
      </c>
      <c r="J211" s="28" t="s">
        <v>94</v>
      </c>
      <c r="K211" s="30">
        <f t="shared" si="42"/>
        <v>42.214285714285715</v>
      </c>
      <c r="L211" s="30">
        <f t="shared" si="40"/>
        <v>2955</v>
      </c>
      <c r="M211" s="31">
        <f t="shared" si="41"/>
        <v>141840</v>
      </c>
    </row>
    <row r="212" spans="1:15" x14ac:dyDescent="0.25">
      <c r="A212" s="21">
        <v>206</v>
      </c>
      <c r="B212" s="47">
        <v>2000000000962</v>
      </c>
      <c r="C212" s="46" t="s">
        <v>121</v>
      </c>
      <c r="D212" s="39" t="s">
        <v>108</v>
      </c>
      <c r="E212" s="28" t="s">
        <v>17</v>
      </c>
      <c r="F212" s="28">
        <v>1</v>
      </c>
      <c r="G212" s="28">
        <v>22</v>
      </c>
      <c r="H212" s="107">
        <v>6946</v>
      </c>
      <c r="I212" s="29">
        <f>H212/25</f>
        <v>277.83999999999997</v>
      </c>
      <c r="J212" s="28" t="s">
        <v>94</v>
      </c>
      <c r="K212" s="30">
        <f>I212/7</f>
        <v>39.691428571428567</v>
      </c>
      <c r="L212" s="30">
        <f t="shared" si="40"/>
        <v>6946</v>
      </c>
      <c r="M212" s="31">
        <f t="shared" si="41"/>
        <v>152812</v>
      </c>
    </row>
    <row r="213" spans="1:15" x14ac:dyDescent="0.25">
      <c r="A213" s="21">
        <v>207</v>
      </c>
      <c r="B213" s="47">
        <v>4820085745025</v>
      </c>
      <c r="C213" s="46" t="s">
        <v>124</v>
      </c>
      <c r="D213" s="39" t="s">
        <v>34</v>
      </c>
      <c r="E213" s="28" t="s">
        <v>17</v>
      </c>
      <c r="F213" s="28" t="s">
        <v>67</v>
      </c>
      <c r="G213" s="28">
        <v>640</v>
      </c>
      <c r="H213" s="107">
        <v>326</v>
      </c>
      <c r="I213" s="29">
        <f>H213/1</f>
        <v>326</v>
      </c>
      <c r="J213" s="28" t="s">
        <v>94</v>
      </c>
      <c r="K213" s="30">
        <f>I213/7</f>
        <v>46.571428571428569</v>
      </c>
      <c r="L213" s="30">
        <f t="shared" si="40"/>
        <v>2608</v>
      </c>
      <c r="M213" s="31">
        <f t="shared" si="41"/>
        <v>208640</v>
      </c>
    </row>
    <row r="214" spans="1:15" x14ac:dyDescent="0.25">
      <c r="A214" s="21">
        <v>208</v>
      </c>
      <c r="B214" s="47">
        <v>4820085741478</v>
      </c>
      <c r="C214" s="46" t="s">
        <v>124</v>
      </c>
      <c r="D214" s="39" t="s">
        <v>122</v>
      </c>
      <c r="E214" s="28" t="s">
        <v>17</v>
      </c>
      <c r="F214" s="28">
        <v>6</v>
      </c>
      <c r="G214" s="28">
        <v>180</v>
      </c>
      <c r="H214" s="107">
        <v>778</v>
      </c>
      <c r="I214" s="29">
        <f>H214/2.8</f>
        <v>277.85714285714289</v>
      </c>
      <c r="J214" s="28" t="s">
        <v>94</v>
      </c>
      <c r="K214" s="30">
        <f t="shared" si="42"/>
        <v>39.693877551020414</v>
      </c>
      <c r="L214" s="30">
        <f t="shared" si="40"/>
        <v>4668</v>
      </c>
      <c r="M214" s="31">
        <f t="shared" si="41"/>
        <v>140040</v>
      </c>
    </row>
    <row r="215" spans="1:15" x14ac:dyDescent="0.25">
      <c r="A215" s="21">
        <v>209</v>
      </c>
      <c r="B215" s="47">
        <v>4820085741164</v>
      </c>
      <c r="C215" s="46" t="s">
        <v>124</v>
      </c>
      <c r="D215" s="39" t="s">
        <v>123</v>
      </c>
      <c r="E215" s="28" t="s">
        <v>17</v>
      </c>
      <c r="F215" s="28">
        <v>1</v>
      </c>
      <c r="G215" s="28">
        <v>48</v>
      </c>
      <c r="H215" s="107">
        <v>2723</v>
      </c>
      <c r="I215" s="29">
        <f>H215/10</f>
        <v>272.3</v>
      </c>
      <c r="J215" s="28" t="s">
        <v>94</v>
      </c>
      <c r="K215" s="30">
        <f t="shared" si="42"/>
        <v>38.9</v>
      </c>
      <c r="L215" s="30">
        <f t="shared" si="40"/>
        <v>2723</v>
      </c>
      <c r="M215" s="31">
        <f t="shared" si="41"/>
        <v>130704</v>
      </c>
    </row>
    <row r="216" spans="1:15" x14ac:dyDescent="0.25">
      <c r="A216" s="21">
        <v>210</v>
      </c>
      <c r="B216" s="47">
        <v>2000000000963</v>
      </c>
      <c r="C216" s="46" t="s">
        <v>124</v>
      </c>
      <c r="D216" s="39" t="s">
        <v>108</v>
      </c>
      <c r="E216" s="28" t="s">
        <v>17</v>
      </c>
      <c r="F216" s="28">
        <v>1</v>
      </c>
      <c r="G216" s="28">
        <v>22</v>
      </c>
      <c r="H216" s="107">
        <v>6418</v>
      </c>
      <c r="I216" s="29">
        <f>H216/25</f>
        <v>256.72000000000003</v>
      </c>
      <c r="J216" s="28" t="s">
        <v>94</v>
      </c>
      <c r="K216" s="30">
        <f t="shared" si="42"/>
        <v>36.674285714285716</v>
      </c>
      <c r="L216" s="30">
        <f t="shared" si="40"/>
        <v>6418</v>
      </c>
      <c r="M216" s="31">
        <f t="shared" si="41"/>
        <v>141196</v>
      </c>
    </row>
    <row r="217" spans="1:15" x14ac:dyDescent="0.25">
      <c r="A217" s="21">
        <v>211</v>
      </c>
      <c r="B217" s="47">
        <v>4820085745308</v>
      </c>
      <c r="C217" s="46" t="s">
        <v>125</v>
      </c>
      <c r="D217" s="39" t="s">
        <v>34</v>
      </c>
      <c r="E217" s="28" t="s">
        <v>17</v>
      </c>
      <c r="F217" s="28">
        <v>8</v>
      </c>
      <c r="G217" s="28">
        <v>640</v>
      </c>
      <c r="H217" s="107">
        <v>343</v>
      </c>
      <c r="I217" s="29">
        <f>H217/1</f>
        <v>343</v>
      </c>
      <c r="J217" s="28" t="s">
        <v>94</v>
      </c>
      <c r="K217" s="30">
        <f t="shared" ref="K217:K224" si="43">I217/7</f>
        <v>49</v>
      </c>
      <c r="L217" s="30">
        <f t="shared" si="40"/>
        <v>2744</v>
      </c>
      <c r="M217" s="31">
        <f t="shared" si="41"/>
        <v>219520</v>
      </c>
    </row>
    <row r="218" spans="1:15" x14ac:dyDescent="0.25">
      <c r="A218" s="21">
        <v>212</v>
      </c>
      <c r="B218" s="47">
        <v>4820085745018</v>
      </c>
      <c r="C218" s="46" t="s">
        <v>125</v>
      </c>
      <c r="D218" s="39" t="s">
        <v>122</v>
      </c>
      <c r="E218" s="28" t="s">
        <v>17</v>
      </c>
      <c r="F218" s="28">
        <v>6</v>
      </c>
      <c r="G218" s="28">
        <v>180</v>
      </c>
      <c r="H218" s="107">
        <v>841</v>
      </c>
      <c r="I218" s="29">
        <f>H218/2.8</f>
        <v>300.35714285714289</v>
      </c>
      <c r="J218" s="28" t="s">
        <v>94</v>
      </c>
      <c r="K218" s="30">
        <f t="shared" si="43"/>
        <v>42.908163265306129</v>
      </c>
      <c r="L218" s="30">
        <f t="shared" si="40"/>
        <v>5046</v>
      </c>
      <c r="M218" s="31">
        <f t="shared" si="41"/>
        <v>151380</v>
      </c>
    </row>
    <row r="219" spans="1:15" x14ac:dyDescent="0.25">
      <c r="A219" s="21">
        <v>213</v>
      </c>
      <c r="B219" s="47">
        <v>4820085743281</v>
      </c>
      <c r="C219" s="46" t="s">
        <v>125</v>
      </c>
      <c r="D219" s="39" t="s">
        <v>126</v>
      </c>
      <c r="E219" s="28" t="s">
        <v>17</v>
      </c>
      <c r="F219" s="28">
        <v>1</v>
      </c>
      <c r="G219" s="28">
        <v>48</v>
      </c>
      <c r="H219" s="107">
        <v>2659</v>
      </c>
      <c r="I219" s="29">
        <f>H219/9</f>
        <v>295.44444444444446</v>
      </c>
      <c r="J219" s="28" t="s">
        <v>94</v>
      </c>
      <c r="K219" s="30">
        <f t="shared" si="43"/>
        <v>42.206349206349209</v>
      </c>
      <c r="L219" s="30">
        <f t="shared" si="40"/>
        <v>2659</v>
      </c>
      <c r="M219" s="31">
        <f t="shared" si="41"/>
        <v>127632</v>
      </c>
    </row>
    <row r="220" spans="1:15" x14ac:dyDescent="0.25">
      <c r="A220" s="21">
        <v>214</v>
      </c>
      <c r="B220" s="47">
        <v>2000000000964</v>
      </c>
      <c r="C220" s="46" t="s">
        <v>125</v>
      </c>
      <c r="D220" s="39" t="s">
        <v>127</v>
      </c>
      <c r="E220" s="28" t="s">
        <v>17</v>
      </c>
      <c r="F220" s="28">
        <v>1</v>
      </c>
      <c r="G220" s="28">
        <v>22</v>
      </c>
      <c r="H220" s="107">
        <v>5788</v>
      </c>
      <c r="I220" s="29">
        <f>H220/20</f>
        <v>289.39999999999998</v>
      </c>
      <c r="J220" s="28" t="s">
        <v>94</v>
      </c>
      <c r="K220" s="30">
        <f t="shared" si="43"/>
        <v>41.342857142857142</v>
      </c>
      <c r="L220" s="30">
        <f t="shared" si="40"/>
        <v>5788</v>
      </c>
      <c r="M220" s="31">
        <f t="shared" si="41"/>
        <v>127336</v>
      </c>
    </row>
    <row r="221" spans="1:15" x14ac:dyDescent="0.25">
      <c r="A221" s="21">
        <v>215</v>
      </c>
      <c r="B221" s="47">
        <v>4820085745049</v>
      </c>
      <c r="C221" s="46" t="s">
        <v>128</v>
      </c>
      <c r="D221" s="39" t="s">
        <v>129</v>
      </c>
      <c r="E221" s="28" t="s">
        <v>17</v>
      </c>
      <c r="F221" s="28" t="s">
        <v>67</v>
      </c>
      <c r="G221" s="28">
        <v>640</v>
      </c>
      <c r="H221" s="107">
        <v>521</v>
      </c>
      <c r="I221" s="29">
        <f>H221/0.9</f>
        <v>578.88888888888891</v>
      </c>
      <c r="J221" s="28" t="s">
        <v>94</v>
      </c>
      <c r="K221" s="30">
        <f t="shared" si="43"/>
        <v>82.698412698412696</v>
      </c>
      <c r="L221" s="30">
        <f t="shared" si="40"/>
        <v>4168</v>
      </c>
      <c r="M221" s="31">
        <f t="shared" si="41"/>
        <v>333440</v>
      </c>
    </row>
    <row r="222" spans="1:15" x14ac:dyDescent="0.25">
      <c r="A222" s="21">
        <v>216</v>
      </c>
      <c r="B222" s="47">
        <v>4820085742048</v>
      </c>
      <c r="C222" s="46" t="s">
        <v>128</v>
      </c>
      <c r="D222" s="39" t="s">
        <v>122</v>
      </c>
      <c r="E222" s="28" t="s">
        <v>17</v>
      </c>
      <c r="F222" s="28">
        <v>6</v>
      </c>
      <c r="G222" s="28">
        <v>180</v>
      </c>
      <c r="H222" s="107">
        <v>1363</v>
      </c>
      <c r="I222" s="29">
        <f>H222/2.8</f>
        <v>486.78571428571433</v>
      </c>
      <c r="J222" s="28" t="s">
        <v>94</v>
      </c>
      <c r="K222" s="30">
        <f t="shared" si="43"/>
        <v>69.540816326530617</v>
      </c>
      <c r="L222" s="30">
        <f t="shared" si="40"/>
        <v>8178</v>
      </c>
      <c r="M222" s="31">
        <f t="shared" si="41"/>
        <v>245340</v>
      </c>
    </row>
    <row r="223" spans="1:15" x14ac:dyDescent="0.25">
      <c r="A223" s="21">
        <v>217</v>
      </c>
      <c r="B223" s="47">
        <v>4820085743274</v>
      </c>
      <c r="C223" s="63" t="s">
        <v>130</v>
      </c>
      <c r="D223" s="39" t="s">
        <v>123</v>
      </c>
      <c r="E223" s="28" t="s">
        <v>17</v>
      </c>
      <c r="F223" s="28">
        <v>1</v>
      </c>
      <c r="G223" s="28">
        <v>48</v>
      </c>
      <c r="H223" s="107">
        <v>4807</v>
      </c>
      <c r="I223" s="29">
        <f>H223/10</f>
        <v>480.7</v>
      </c>
      <c r="J223" s="28" t="s">
        <v>94</v>
      </c>
      <c r="K223" s="30">
        <f t="shared" si="43"/>
        <v>68.671428571428564</v>
      </c>
      <c r="L223" s="30">
        <f t="shared" si="40"/>
        <v>4807</v>
      </c>
      <c r="M223" s="31">
        <f t="shared" si="41"/>
        <v>230736</v>
      </c>
    </row>
    <row r="224" spans="1:15" x14ac:dyDescent="0.25">
      <c r="A224" s="21">
        <v>218</v>
      </c>
      <c r="B224" s="47">
        <v>2000000000958</v>
      </c>
      <c r="C224" s="63" t="s">
        <v>130</v>
      </c>
      <c r="D224" s="39" t="s">
        <v>127</v>
      </c>
      <c r="E224" s="28" t="s">
        <v>17</v>
      </c>
      <c r="F224" s="28">
        <v>1</v>
      </c>
      <c r="G224" s="28">
        <v>22</v>
      </c>
      <c r="H224" s="107">
        <v>9501</v>
      </c>
      <c r="I224" s="29">
        <f>H224/20</f>
        <v>475.05</v>
      </c>
      <c r="J224" s="28" t="s">
        <v>94</v>
      </c>
      <c r="K224" s="30">
        <f t="shared" si="43"/>
        <v>67.864285714285714</v>
      </c>
      <c r="L224" s="30">
        <f t="shared" si="40"/>
        <v>9501</v>
      </c>
      <c r="M224" s="31">
        <f t="shared" si="41"/>
        <v>209022</v>
      </c>
    </row>
    <row r="225" spans="1:15" x14ac:dyDescent="0.25">
      <c r="A225" s="21">
        <v>219</v>
      </c>
      <c r="B225" s="47">
        <v>4823044500451</v>
      </c>
      <c r="C225" s="46" t="s">
        <v>131</v>
      </c>
      <c r="D225" s="39" t="s">
        <v>129</v>
      </c>
      <c r="E225" s="28" t="s">
        <v>17</v>
      </c>
      <c r="F225" s="28" t="s">
        <v>67</v>
      </c>
      <c r="G225" s="28">
        <v>640</v>
      </c>
      <c r="H225" s="107">
        <v>204</v>
      </c>
      <c r="I225" s="29">
        <f>H225/0.9</f>
        <v>226.66666666666666</v>
      </c>
      <c r="J225" s="28" t="s">
        <v>132</v>
      </c>
      <c r="K225" s="30">
        <f>I225/9</f>
        <v>25.185185185185183</v>
      </c>
      <c r="L225" s="30">
        <f t="shared" si="40"/>
        <v>1632</v>
      </c>
      <c r="M225" s="31">
        <f t="shared" si="41"/>
        <v>130560</v>
      </c>
    </row>
    <row r="226" spans="1:15" x14ac:dyDescent="0.25">
      <c r="A226" s="21">
        <v>220</v>
      </c>
      <c r="B226" s="47">
        <v>4823044500444</v>
      </c>
      <c r="C226" s="46" t="s">
        <v>131</v>
      </c>
      <c r="D226" s="39" t="s">
        <v>122</v>
      </c>
      <c r="E226" s="28" t="s">
        <v>17</v>
      </c>
      <c r="F226" s="28">
        <v>6</v>
      </c>
      <c r="G226" s="28">
        <v>180</v>
      </c>
      <c r="H226" s="107">
        <v>539</v>
      </c>
      <c r="I226" s="29">
        <f>H226/2.8</f>
        <v>192.5</v>
      </c>
      <c r="J226" s="28" t="s">
        <v>132</v>
      </c>
      <c r="K226" s="30">
        <f>I226/9</f>
        <v>21.388888888888889</v>
      </c>
      <c r="L226" s="30">
        <f t="shared" si="40"/>
        <v>3234</v>
      </c>
      <c r="M226" s="31">
        <f t="shared" si="41"/>
        <v>97020</v>
      </c>
    </row>
    <row r="227" spans="1:15" x14ac:dyDescent="0.25">
      <c r="A227" s="21">
        <v>221</v>
      </c>
      <c r="B227" s="47">
        <v>4823044500420</v>
      </c>
      <c r="C227" s="46" t="s">
        <v>133</v>
      </c>
      <c r="D227" s="39" t="s">
        <v>129</v>
      </c>
      <c r="E227" s="28" t="s">
        <v>17</v>
      </c>
      <c r="F227" s="28" t="s">
        <v>67</v>
      </c>
      <c r="G227" s="28">
        <v>640</v>
      </c>
      <c r="H227" s="107">
        <v>204</v>
      </c>
      <c r="I227" s="29">
        <f>H227/0.9</f>
        <v>226.66666666666666</v>
      </c>
      <c r="J227" s="28" t="s">
        <v>132</v>
      </c>
      <c r="K227" s="30">
        <f>I227/9</f>
        <v>25.185185185185183</v>
      </c>
      <c r="L227" s="30">
        <f t="shared" si="40"/>
        <v>1632</v>
      </c>
      <c r="M227" s="31">
        <f t="shared" si="41"/>
        <v>130560</v>
      </c>
    </row>
    <row r="228" spans="1:15" x14ac:dyDescent="0.25">
      <c r="A228" s="21">
        <v>222</v>
      </c>
      <c r="B228" s="47">
        <v>4823044500413</v>
      </c>
      <c r="C228" s="46" t="s">
        <v>133</v>
      </c>
      <c r="D228" s="39" t="s">
        <v>122</v>
      </c>
      <c r="E228" s="28" t="s">
        <v>17</v>
      </c>
      <c r="F228" s="28">
        <v>6</v>
      </c>
      <c r="G228" s="28">
        <v>180</v>
      </c>
      <c r="H228" s="107">
        <v>539</v>
      </c>
      <c r="I228" s="29">
        <f>H228/2.8</f>
        <v>192.5</v>
      </c>
      <c r="J228" s="28" t="s">
        <v>132</v>
      </c>
      <c r="K228" s="30">
        <f>I228/9</f>
        <v>21.388888888888889</v>
      </c>
      <c r="L228" s="30">
        <f t="shared" si="40"/>
        <v>3234</v>
      </c>
      <c r="M228" s="31">
        <f t="shared" si="41"/>
        <v>97020</v>
      </c>
    </row>
    <row r="229" spans="1:15" x14ac:dyDescent="0.2">
      <c r="A229" s="21">
        <v>223</v>
      </c>
      <c r="B229" s="22" t="s">
        <v>134</v>
      </c>
      <c r="C229" s="22"/>
      <c r="D229" s="23"/>
      <c r="E229" s="22"/>
      <c r="F229" s="22"/>
      <c r="G229" s="22"/>
      <c r="H229" s="22"/>
      <c r="I229" s="24"/>
      <c r="J229" s="22"/>
      <c r="K229" s="22"/>
      <c r="L229" s="22"/>
      <c r="M229" s="22"/>
    </row>
    <row r="230" spans="1:15" x14ac:dyDescent="0.25">
      <c r="A230" s="21">
        <v>224</v>
      </c>
      <c r="B230" s="47">
        <v>4820085741096</v>
      </c>
      <c r="C230" s="46" t="s">
        <v>135</v>
      </c>
      <c r="D230" s="39" t="s">
        <v>34</v>
      </c>
      <c r="E230" s="28" t="s">
        <v>17</v>
      </c>
      <c r="F230" s="28">
        <v>8</v>
      </c>
      <c r="G230" s="28">
        <v>640</v>
      </c>
      <c r="H230" s="107">
        <v>350</v>
      </c>
      <c r="I230" s="29">
        <f>H230/1</f>
        <v>350</v>
      </c>
      <c r="J230" s="30" t="s">
        <v>136</v>
      </c>
      <c r="K230" s="30">
        <f t="shared" ref="K230:K235" si="44">I230/10</f>
        <v>35</v>
      </c>
      <c r="L230" s="30">
        <f t="shared" ref="L230:L259" si="45">H230*F230</f>
        <v>2800</v>
      </c>
      <c r="M230" s="31">
        <f t="shared" ref="M230:M259" si="46">H230*G230</f>
        <v>224000</v>
      </c>
      <c r="O230" s="100"/>
    </row>
    <row r="231" spans="1:15" x14ac:dyDescent="0.25">
      <c r="A231" s="21">
        <v>225</v>
      </c>
      <c r="B231" s="47">
        <v>4820085740440</v>
      </c>
      <c r="C231" s="46" t="s">
        <v>135</v>
      </c>
      <c r="D231" s="39" t="s">
        <v>137</v>
      </c>
      <c r="E231" s="28" t="s">
        <v>17</v>
      </c>
      <c r="F231" s="28">
        <v>1</v>
      </c>
      <c r="G231" s="28">
        <v>144</v>
      </c>
      <c r="H231" s="107">
        <v>1098</v>
      </c>
      <c r="I231" s="29">
        <f>H231/3.5</f>
        <v>313.71428571428572</v>
      </c>
      <c r="J231" s="30" t="s">
        <v>136</v>
      </c>
      <c r="K231" s="30">
        <f t="shared" si="44"/>
        <v>31.371428571428574</v>
      </c>
      <c r="L231" s="30">
        <f t="shared" si="45"/>
        <v>1098</v>
      </c>
      <c r="M231" s="31">
        <f t="shared" si="46"/>
        <v>158112</v>
      </c>
      <c r="O231" s="100"/>
    </row>
    <row r="232" spans="1:15" x14ac:dyDescent="0.25">
      <c r="A232" s="21">
        <v>226</v>
      </c>
      <c r="B232" s="47">
        <v>4820085741102</v>
      </c>
      <c r="C232" s="66" t="s">
        <v>138</v>
      </c>
      <c r="D232" s="39" t="s">
        <v>111</v>
      </c>
      <c r="E232" s="28" t="s">
        <v>17</v>
      </c>
      <c r="F232" s="28">
        <v>1</v>
      </c>
      <c r="G232" s="28">
        <v>44</v>
      </c>
      <c r="H232" s="107">
        <v>3946</v>
      </c>
      <c r="I232" s="29">
        <f>H232/15</f>
        <v>263.06666666666666</v>
      </c>
      <c r="J232" s="30" t="s">
        <v>136</v>
      </c>
      <c r="K232" s="30">
        <f t="shared" si="44"/>
        <v>26.306666666666665</v>
      </c>
      <c r="L232" s="30">
        <f t="shared" si="45"/>
        <v>3946</v>
      </c>
      <c r="M232" s="31">
        <f t="shared" si="46"/>
        <v>173624</v>
      </c>
      <c r="O232" s="100"/>
    </row>
    <row r="233" spans="1:15" x14ac:dyDescent="0.25">
      <c r="A233" s="21">
        <v>227</v>
      </c>
      <c r="B233" s="47">
        <v>4820085741935</v>
      </c>
      <c r="C233" s="66" t="s">
        <v>139</v>
      </c>
      <c r="D233" s="39" t="s">
        <v>34</v>
      </c>
      <c r="E233" s="28" t="s">
        <v>17</v>
      </c>
      <c r="F233" s="28">
        <v>8</v>
      </c>
      <c r="G233" s="28">
        <v>640</v>
      </c>
      <c r="H233" s="107">
        <v>334</v>
      </c>
      <c r="I233" s="29">
        <f>H233/1</f>
        <v>334</v>
      </c>
      <c r="J233" s="30" t="s">
        <v>136</v>
      </c>
      <c r="K233" s="30">
        <f t="shared" si="44"/>
        <v>33.4</v>
      </c>
      <c r="L233" s="30">
        <f t="shared" si="45"/>
        <v>2672</v>
      </c>
      <c r="M233" s="31">
        <f t="shared" si="46"/>
        <v>213760</v>
      </c>
      <c r="O233" s="100"/>
    </row>
    <row r="234" spans="1:15" x14ac:dyDescent="0.25">
      <c r="A234" s="21">
        <v>228</v>
      </c>
      <c r="B234" s="47">
        <v>4820085741447</v>
      </c>
      <c r="C234" s="66" t="s">
        <v>139</v>
      </c>
      <c r="D234" s="39" t="s">
        <v>137</v>
      </c>
      <c r="E234" s="28" t="s">
        <v>17</v>
      </c>
      <c r="F234" s="28">
        <v>1</v>
      </c>
      <c r="G234" s="28">
        <v>144</v>
      </c>
      <c r="H234" s="107">
        <v>1067</v>
      </c>
      <c r="I234" s="29">
        <f>H234/3.5</f>
        <v>304.85714285714283</v>
      </c>
      <c r="J234" s="30" t="s">
        <v>136</v>
      </c>
      <c r="K234" s="30">
        <f t="shared" si="44"/>
        <v>30.485714285714284</v>
      </c>
      <c r="L234" s="30">
        <f t="shared" si="45"/>
        <v>1067</v>
      </c>
      <c r="M234" s="31">
        <f t="shared" si="46"/>
        <v>153648</v>
      </c>
      <c r="O234" s="134"/>
    </row>
    <row r="235" spans="1:15" x14ac:dyDescent="0.25">
      <c r="A235" s="21">
        <v>229</v>
      </c>
      <c r="B235" s="47">
        <v>4820085741942</v>
      </c>
      <c r="C235" s="66" t="s">
        <v>139</v>
      </c>
      <c r="D235" s="39" t="s">
        <v>111</v>
      </c>
      <c r="E235" s="28" t="s">
        <v>17</v>
      </c>
      <c r="F235" s="28">
        <v>1</v>
      </c>
      <c r="G235" s="28">
        <v>44</v>
      </c>
      <c r="H235" s="107">
        <v>3914</v>
      </c>
      <c r="I235" s="29">
        <f>H235/15</f>
        <v>260.93333333333334</v>
      </c>
      <c r="J235" s="30" t="s">
        <v>136</v>
      </c>
      <c r="K235" s="30">
        <f t="shared" si="44"/>
        <v>26.093333333333334</v>
      </c>
      <c r="L235" s="30">
        <f t="shared" si="45"/>
        <v>3914</v>
      </c>
      <c r="M235" s="31">
        <f t="shared" si="46"/>
        <v>172216</v>
      </c>
      <c r="O235" s="100"/>
    </row>
    <row r="236" spans="1:15" x14ac:dyDescent="0.25">
      <c r="A236" s="21">
        <v>230</v>
      </c>
      <c r="B236" s="35">
        <v>4820085744073</v>
      </c>
      <c r="C236" s="46" t="s">
        <v>140</v>
      </c>
      <c r="D236" s="39" t="s">
        <v>129</v>
      </c>
      <c r="E236" s="28" t="s">
        <v>17</v>
      </c>
      <c r="F236" s="28" t="s">
        <v>67</v>
      </c>
      <c r="G236" s="28">
        <v>640</v>
      </c>
      <c r="H236" s="107">
        <v>235</v>
      </c>
      <c r="I236" s="29">
        <f>H236/0.9</f>
        <v>261.11111111111109</v>
      </c>
      <c r="J236" s="28" t="s">
        <v>141</v>
      </c>
      <c r="K236" s="30">
        <f t="shared" ref="K236:K259" si="47">I236/9</f>
        <v>29.012345679012341</v>
      </c>
      <c r="L236" s="30">
        <f t="shared" si="45"/>
        <v>1880</v>
      </c>
      <c r="M236" s="31">
        <f t="shared" si="46"/>
        <v>150400</v>
      </c>
      <c r="N236" s="112"/>
      <c r="O236" s="100"/>
    </row>
    <row r="237" spans="1:15" x14ac:dyDescent="0.25">
      <c r="A237" s="21">
        <v>231</v>
      </c>
      <c r="B237" s="35">
        <v>4820085744080</v>
      </c>
      <c r="C237" s="46" t="s">
        <v>140</v>
      </c>
      <c r="D237" s="39" t="s">
        <v>122</v>
      </c>
      <c r="E237" s="28" t="s">
        <v>17</v>
      </c>
      <c r="F237" s="28">
        <v>6</v>
      </c>
      <c r="G237" s="28">
        <v>180</v>
      </c>
      <c r="H237" s="107">
        <v>620</v>
      </c>
      <c r="I237" s="29">
        <f>H237/2.8</f>
        <v>221.42857142857144</v>
      </c>
      <c r="J237" s="28" t="s">
        <v>141</v>
      </c>
      <c r="K237" s="30">
        <f t="shared" si="47"/>
        <v>24.603174603174605</v>
      </c>
      <c r="L237" s="30">
        <f t="shared" si="45"/>
        <v>3720</v>
      </c>
      <c r="M237" s="31">
        <f t="shared" si="46"/>
        <v>111600</v>
      </c>
      <c r="N237" s="112"/>
      <c r="O237" s="100"/>
    </row>
    <row r="238" spans="1:15" x14ac:dyDescent="0.25">
      <c r="A238" s="21">
        <v>232</v>
      </c>
      <c r="B238" s="35">
        <v>4820085744097</v>
      </c>
      <c r="C238" s="46" t="s">
        <v>140</v>
      </c>
      <c r="D238" s="39" t="s">
        <v>142</v>
      </c>
      <c r="E238" s="28" t="s">
        <v>17</v>
      </c>
      <c r="F238" s="28">
        <v>1</v>
      </c>
      <c r="G238" s="28">
        <v>48</v>
      </c>
      <c r="H238" s="107">
        <v>2427</v>
      </c>
      <c r="I238" s="29">
        <f>H238/12</f>
        <v>202.25</v>
      </c>
      <c r="J238" s="28" t="s">
        <v>141</v>
      </c>
      <c r="K238" s="30">
        <f t="shared" si="47"/>
        <v>22.472222222222221</v>
      </c>
      <c r="L238" s="30">
        <f t="shared" si="45"/>
        <v>2427</v>
      </c>
      <c r="M238" s="31">
        <f t="shared" si="46"/>
        <v>116496</v>
      </c>
      <c r="N238" s="112"/>
      <c r="O238" s="100"/>
    </row>
    <row r="239" spans="1:15" x14ac:dyDescent="0.25">
      <c r="A239" s="21">
        <v>233</v>
      </c>
      <c r="B239" s="47">
        <v>2000000000959</v>
      </c>
      <c r="C239" s="46" t="s">
        <v>140</v>
      </c>
      <c r="D239" s="39" t="s">
        <v>108</v>
      </c>
      <c r="E239" s="28" t="s">
        <v>17</v>
      </c>
      <c r="F239" s="28">
        <v>1</v>
      </c>
      <c r="G239" s="28">
        <v>22</v>
      </c>
      <c r="H239" s="107">
        <v>4698</v>
      </c>
      <c r="I239" s="29">
        <f>H239/25</f>
        <v>187.92</v>
      </c>
      <c r="J239" s="28" t="s">
        <v>141</v>
      </c>
      <c r="K239" s="30">
        <f t="shared" si="47"/>
        <v>20.88</v>
      </c>
      <c r="L239" s="30">
        <f t="shared" si="45"/>
        <v>4698</v>
      </c>
      <c r="M239" s="31">
        <f t="shared" si="46"/>
        <v>103356</v>
      </c>
      <c r="N239" s="112"/>
      <c r="O239" s="100"/>
    </row>
    <row r="240" spans="1:15" x14ac:dyDescent="0.25">
      <c r="A240" s="21">
        <v>234</v>
      </c>
      <c r="B240" s="35">
        <v>4820085744110</v>
      </c>
      <c r="C240" s="66" t="s">
        <v>327</v>
      </c>
      <c r="D240" s="39" t="s">
        <v>129</v>
      </c>
      <c r="E240" s="28" t="s">
        <v>17</v>
      </c>
      <c r="F240" s="28" t="s">
        <v>67</v>
      </c>
      <c r="G240" s="28">
        <v>640</v>
      </c>
      <c r="H240" s="107">
        <v>216</v>
      </c>
      <c r="I240" s="29">
        <f>H240/0.9</f>
        <v>240</v>
      </c>
      <c r="J240" s="28" t="s">
        <v>141</v>
      </c>
      <c r="K240" s="30">
        <f t="shared" si="47"/>
        <v>26.666666666666668</v>
      </c>
      <c r="L240" s="30">
        <f t="shared" si="45"/>
        <v>1728</v>
      </c>
      <c r="M240" s="31">
        <f t="shared" si="46"/>
        <v>138240</v>
      </c>
      <c r="N240" s="112"/>
      <c r="O240" s="100"/>
    </row>
    <row r="241" spans="1:15" x14ac:dyDescent="0.25">
      <c r="A241" s="21">
        <v>235</v>
      </c>
      <c r="B241" s="35">
        <v>4820085744127</v>
      </c>
      <c r="C241" s="66" t="s">
        <v>327</v>
      </c>
      <c r="D241" s="39" t="s">
        <v>122</v>
      </c>
      <c r="E241" s="28" t="s">
        <v>17</v>
      </c>
      <c r="F241" s="28">
        <v>6</v>
      </c>
      <c r="G241" s="28">
        <v>180</v>
      </c>
      <c r="H241" s="107">
        <v>565</v>
      </c>
      <c r="I241" s="29">
        <f>H241/2.8</f>
        <v>201.78571428571431</v>
      </c>
      <c r="J241" s="28" t="s">
        <v>141</v>
      </c>
      <c r="K241" s="30">
        <f t="shared" si="47"/>
        <v>22.420634920634924</v>
      </c>
      <c r="L241" s="30">
        <f t="shared" si="45"/>
        <v>3390</v>
      </c>
      <c r="M241" s="31">
        <f t="shared" si="46"/>
        <v>101700</v>
      </c>
      <c r="N241" s="112"/>
      <c r="O241" s="100"/>
    </row>
    <row r="242" spans="1:15" x14ac:dyDescent="0.25">
      <c r="A242" s="21">
        <v>236</v>
      </c>
      <c r="B242" s="35">
        <v>4820085744134</v>
      </c>
      <c r="C242" s="66" t="s">
        <v>327</v>
      </c>
      <c r="D242" s="39" t="s">
        <v>142</v>
      </c>
      <c r="E242" s="28" t="s">
        <v>17</v>
      </c>
      <c r="F242" s="28">
        <v>1</v>
      </c>
      <c r="G242" s="28">
        <v>48</v>
      </c>
      <c r="H242" s="107">
        <v>2252</v>
      </c>
      <c r="I242" s="29">
        <f>H242/12</f>
        <v>187.66666666666666</v>
      </c>
      <c r="J242" s="28" t="s">
        <v>141</v>
      </c>
      <c r="K242" s="30">
        <f t="shared" si="47"/>
        <v>20.851851851851851</v>
      </c>
      <c r="L242" s="30">
        <f t="shared" si="45"/>
        <v>2252</v>
      </c>
      <c r="M242" s="31">
        <f t="shared" si="46"/>
        <v>108096</v>
      </c>
      <c r="N242" s="112"/>
      <c r="O242" s="100"/>
    </row>
    <row r="243" spans="1:15" x14ac:dyDescent="0.25">
      <c r="A243" s="21">
        <v>237</v>
      </c>
      <c r="B243" s="47">
        <v>2000000000960</v>
      </c>
      <c r="C243" s="66" t="s">
        <v>327</v>
      </c>
      <c r="D243" s="39" t="s">
        <v>108</v>
      </c>
      <c r="E243" s="28" t="s">
        <v>17</v>
      </c>
      <c r="F243" s="28">
        <v>1</v>
      </c>
      <c r="G243" s="28">
        <v>22</v>
      </c>
      <c r="H243" s="107">
        <v>4318</v>
      </c>
      <c r="I243" s="29">
        <f>H243/25</f>
        <v>172.72</v>
      </c>
      <c r="J243" s="28" t="s">
        <v>141</v>
      </c>
      <c r="K243" s="30">
        <f t="shared" si="47"/>
        <v>19.191111111111113</v>
      </c>
      <c r="L243" s="30">
        <f t="shared" si="45"/>
        <v>4318</v>
      </c>
      <c r="M243" s="31">
        <f t="shared" si="46"/>
        <v>94996</v>
      </c>
      <c r="N243" s="112"/>
      <c r="O243" s="100"/>
    </row>
    <row r="244" spans="1:15" x14ac:dyDescent="0.25">
      <c r="A244" s="21">
        <v>238</v>
      </c>
      <c r="B244" s="47">
        <v>4823044500499</v>
      </c>
      <c r="C244" s="66" t="s">
        <v>328</v>
      </c>
      <c r="D244" s="39" t="s">
        <v>129</v>
      </c>
      <c r="E244" s="28" t="s">
        <v>17</v>
      </c>
      <c r="F244" s="28" t="s">
        <v>67</v>
      </c>
      <c r="G244" s="28">
        <v>640</v>
      </c>
      <c r="H244" s="107">
        <v>218</v>
      </c>
      <c r="I244" s="29">
        <f>H244/0.9</f>
        <v>242.22222222222223</v>
      </c>
      <c r="J244" s="28" t="s">
        <v>141</v>
      </c>
      <c r="K244" s="30">
        <f t="shared" si="47"/>
        <v>26.913580246913583</v>
      </c>
      <c r="L244" s="30">
        <f t="shared" si="45"/>
        <v>1744</v>
      </c>
      <c r="M244" s="31">
        <f t="shared" si="46"/>
        <v>139520</v>
      </c>
      <c r="O244" s="100"/>
    </row>
    <row r="245" spans="1:15" x14ac:dyDescent="0.25">
      <c r="A245" s="21">
        <v>239</v>
      </c>
      <c r="B245" s="47">
        <v>4823044500505</v>
      </c>
      <c r="C245" s="66" t="s">
        <v>329</v>
      </c>
      <c r="D245" s="39" t="s">
        <v>122</v>
      </c>
      <c r="E245" s="28" t="s">
        <v>17</v>
      </c>
      <c r="F245" s="28" t="s">
        <v>88</v>
      </c>
      <c r="G245" s="28">
        <v>180</v>
      </c>
      <c r="H245" s="107">
        <v>612</v>
      </c>
      <c r="I245" s="29">
        <f>H245/2.8</f>
        <v>218.57142857142858</v>
      </c>
      <c r="J245" s="28" t="s">
        <v>141</v>
      </c>
      <c r="K245" s="30">
        <f t="shared" si="47"/>
        <v>24.285714285714288</v>
      </c>
      <c r="L245" s="30">
        <f t="shared" si="45"/>
        <v>3672</v>
      </c>
      <c r="M245" s="31">
        <f t="shared" si="46"/>
        <v>110160</v>
      </c>
      <c r="O245" s="100"/>
    </row>
    <row r="246" spans="1:15" x14ac:dyDescent="0.25">
      <c r="A246" s="21">
        <v>240</v>
      </c>
      <c r="B246" s="47">
        <v>4820085741119</v>
      </c>
      <c r="C246" s="66" t="s">
        <v>329</v>
      </c>
      <c r="D246" s="39" t="s">
        <v>142</v>
      </c>
      <c r="E246" s="28" t="s">
        <v>17</v>
      </c>
      <c r="F246" s="28">
        <v>1</v>
      </c>
      <c r="G246" s="28">
        <v>48</v>
      </c>
      <c r="H246" s="107">
        <v>2596</v>
      </c>
      <c r="I246" s="29">
        <f>H246/12</f>
        <v>216.33333333333334</v>
      </c>
      <c r="J246" s="28" t="s">
        <v>141</v>
      </c>
      <c r="K246" s="30">
        <f t="shared" si="47"/>
        <v>24.037037037037038</v>
      </c>
      <c r="L246" s="30">
        <f t="shared" si="45"/>
        <v>2596</v>
      </c>
      <c r="M246" s="31">
        <f t="shared" si="46"/>
        <v>124608</v>
      </c>
      <c r="O246" s="100"/>
    </row>
    <row r="247" spans="1:15" x14ac:dyDescent="0.25">
      <c r="A247" s="21">
        <v>241</v>
      </c>
      <c r="B247" s="25">
        <v>4823044500512</v>
      </c>
      <c r="C247" s="66" t="s">
        <v>329</v>
      </c>
      <c r="D247" s="39" t="s">
        <v>108</v>
      </c>
      <c r="E247" s="28" t="s">
        <v>17</v>
      </c>
      <c r="F247" s="28">
        <v>1</v>
      </c>
      <c r="G247" s="28">
        <v>22</v>
      </c>
      <c r="H247" s="107">
        <v>4897</v>
      </c>
      <c r="I247" s="29">
        <f>H247/25</f>
        <v>195.88</v>
      </c>
      <c r="J247" s="28" t="s">
        <v>141</v>
      </c>
      <c r="K247" s="30">
        <f>I247/9</f>
        <v>21.764444444444443</v>
      </c>
      <c r="L247" s="30">
        <f t="shared" si="45"/>
        <v>4897</v>
      </c>
      <c r="M247" s="31">
        <f t="shared" si="46"/>
        <v>107734</v>
      </c>
      <c r="O247" s="100"/>
    </row>
    <row r="248" spans="1:15" x14ac:dyDescent="0.25">
      <c r="A248" s="21">
        <v>242</v>
      </c>
      <c r="B248" s="47">
        <v>4823044500529</v>
      </c>
      <c r="C248" s="46" t="s">
        <v>143</v>
      </c>
      <c r="D248" s="39" t="s">
        <v>129</v>
      </c>
      <c r="E248" s="28" t="s">
        <v>17</v>
      </c>
      <c r="F248" s="28" t="s">
        <v>67</v>
      </c>
      <c r="G248" s="28">
        <v>640</v>
      </c>
      <c r="H248" s="107">
        <v>194</v>
      </c>
      <c r="I248" s="29">
        <f>H248/0.9</f>
        <v>215.55555555555554</v>
      </c>
      <c r="J248" s="28" t="s">
        <v>141</v>
      </c>
      <c r="K248" s="30">
        <f t="shared" si="47"/>
        <v>23.950617283950617</v>
      </c>
      <c r="L248" s="30">
        <f t="shared" si="45"/>
        <v>1552</v>
      </c>
      <c r="M248" s="31">
        <f t="shared" si="46"/>
        <v>124160</v>
      </c>
      <c r="O248" s="100"/>
    </row>
    <row r="249" spans="1:15" x14ac:dyDescent="0.25">
      <c r="A249" s="21">
        <v>243</v>
      </c>
      <c r="B249" s="47">
        <v>4823044500536</v>
      </c>
      <c r="C249" s="46" t="s">
        <v>143</v>
      </c>
      <c r="D249" s="39" t="s">
        <v>122</v>
      </c>
      <c r="E249" s="28" t="s">
        <v>17</v>
      </c>
      <c r="F249" s="28" t="s">
        <v>88</v>
      </c>
      <c r="G249" s="28">
        <v>180</v>
      </c>
      <c r="H249" s="107">
        <v>517</v>
      </c>
      <c r="I249" s="29">
        <f>H249/2.8</f>
        <v>184.64285714285717</v>
      </c>
      <c r="J249" s="28" t="s">
        <v>141</v>
      </c>
      <c r="K249" s="30">
        <f t="shared" si="47"/>
        <v>20.515873015873019</v>
      </c>
      <c r="L249" s="30">
        <f t="shared" si="45"/>
        <v>3102</v>
      </c>
      <c r="M249" s="31">
        <f t="shared" si="46"/>
        <v>93060</v>
      </c>
      <c r="O249" s="100"/>
    </row>
    <row r="250" spans="1:15" x14ac:dyDescent="0.25">
      <c r="A250" s="21">
        <v>244</v>
      </c>
      <c r="B250" s="47">
        <v>4820085741126</v>
      </c>
      <c r="C250" s="46" t="s">
        <v>143</v>
      </c>
      <c r="D250" s="39" t="s">
        <v>142</v>
      </c>
      <c r="E250" s="28" t="s">
        <v>17</v>
      </c>
      <c r="F250" s="28">
        <v>1</v>
      </c>
      <c r="G250" s="28">
        <v>48</v>
      </c>
      <c r="H250" s="107">
        <v>2043</v>
      </c>
      <c r="I250" s="29">
        <f>H250/12</f>
        <v>170.25</v>
      </c>
      <c r="J250" s="28" t="s">
        <v>141</v>
      </c>
      <c r="K250" s="30">
        <f t="shared" si="47"/>
        <v>18.916666666666668</v>
      </c>
      <c r="L250" s="30">
        <f t="shared" si="45"/>
        <v>2043</v>
      </c>
      <c r="M250" s="31">
        <f t="shared" si="46"/>
        <v>98064</v>
      </c>
      <c r="O250" s="100"/>
    </row>
    <row r="251" spans="1:15" x14ac:dyDescent="0.25">
      <c r="A251" s="21">
        <v>245</v>
      </c>
      <c r="B251" s="25">
        <v>4823044500543</v>
      </c>
      <c r="C251" s="46" t="s">
        <v>143</v>
      </c>
      <c r="D251" s="39" t="s">
        <v>108</v>
      </c>
      <c r="E251" s="28" t="s">
        <v>17</v>
      </c>
      <c r="F251" s="28">
        <v>1</v>
      </c>
      <c r="G251" s="28">
        <v>22</v>
      </c>
      <c r="H251" s="107">
        <v>3740</v>
      </c>
      <c r="I251" s="29">
        <f>H251/25</f>
        <v>149.6</v>
      </c>
      <c r="J251" s="28" t="s">
        <v>141</v>
      </c>
      <c r="K251" s="30">
        <f t="shared" si="47"/>
        <v>16.62222222222222</v>
      </c>
      <c r="L251" s="30">
        <f t="shared" si="45"/>
        <v>3740</v>
      </c>
      <c r="M251" s="31">
        <f t="shared" si="46"/>
        <v>82280</v>
      </c>
      <c r="O251" s="100"/>
    </row>
    <row r="252" spans="1:15" x14ac:dyDescent="0.25">
      <c r="A252" s="21">
        <v>246</v>
      </c>
      <c r="B252" s="47">
        <v>4823044500550</v>
      </c>
      <c r="C252" s="46" t="s">
        <v>144</v>
      </c>
      <c r="D252" s="39" t="s">
        <v>129</v>
      </c>
      <c r="E252" s="28" t="s">
        <v>17</v>
      </c>
      <c r="F252" s="28" t="s">
        <v>67</v>
      </c>
      <c r="G252" s="28">
        <v>640</v>
      </c>
      <c r="H252" s="107">
        <v>189</v>
      </c>
      <c r="I252" s="29">
        <f>H252/0.9</f>
        <v>210</v>
      </c>
      <c r="J252" s="28" t="s">
        <v>141</v>
      </c>
      <c r="K252" s="30">
        <f t="shared" si="47"/>
        <v>23.333333333333332</v>
      </c>
      <c r="L252" s="30">
        <f t="shared" si="45"/>
        <v>1512</v>
      </c>
      <c r="M252" s="31">
        <f t="shared" si="46"/>
        <v>120960</v>
      </c>
      <c r="O252" s="100"/>
    </row>
    <row r="253" spans="1:15" x14ac:dyDescent="0.25">
      <c r="A253" s="21">
        <v>247</v>
      </c>
      <c r="B253" s="47">
        <v>4823044500567</v>
      </c>
      <c r="C253" s="46" t="s">
        <v>144</v>
      </c>
      <c r="D253" s="39" t="s">
        <v>122</v>
      </c>
      <c r="E253" s="28" t="s">
        <v>17</v>
      </c>
      <c r="F253" s="28" t="s">
        <v>88</v>
      </c>
      <c r="G253" s="28">
        <v>180</v>
      </c>
      <c r="H253" s="107">
        <v>496</v>
      </c>
      <c r="I253" s="29">
        <f>H253/2.8</f>
        <v>177.14285714285717</v>
      </c>
      <c r="J253" s="28" t="s">
        <v>141</v>
      </c>
      <c r="K253" s="30">
        <f t="shared" si="47"/>
        <v>19.682539682539684</v>
      </c>
      <c r="L253" s="30">
        <f t="shared" si="45"/>
        <v>2976</v>
      </c>
      <c r="M253" s="31">
        <f t="shared" si="46"/>
        <v>89280</v>
      </c>
      <c r="O253" s="100"/>
    </row>
    <row r="254" spans="1:15" x14ac:dyDescent="0.25">
      <c r="A254" s="21">
        <v>248</v>
      </c>
      <c r="B254" s="47">
        <v>4820085741133</v>
      </c>
      <c r="C254" s="46" t="s">
        <v>144</v>
      </c>
      <c r="D254" s="39" t="s">
        <v>142</v>
      </c>
      <c r="E254" s="28" t="s">
        <v>17</v>
      </c>
      <c r="F254" s="28">
        <v>1</v>
      </c>
      <c r="G254" s="28">
        <v>48</v>
      </c>
      <c r="H254" s="107">
        <v>1888</v>
      </c>
      <c r="I254" s="29">
        <f>H254/12</f>
        <v>157.33333333333334</v>
      </c>
      <c r="J254" s="28" t="s">
        <v>141</v>
      </c>
      <c r="K254" s="30">
        <f t="shared" si="47"/>
        <v>17.481481481481481</v>
      </c>
      <c r="L254" s="30">
        <f t="shared" si="45"/>
        <v>1888</v>
      </c>
      <c r="M254" s="31">
        <f t="shared" si="46"/>
        <v>90624</v>
      </c>
      <c r="O254" s="100"/>
    </row>
    <row r="255" spans="1:15" x14ac:dyDescent="0.25">
      <c r="A255" s="21">
        <v>249</v>
      </c>
      <c r="B255" s="25">
        <v>4823044500574</v>
      </c>
      <c r="C255" s="46" t="s">
        <v>144</v>
      </c>
      <c r="D255" s="39" t="s">
        <v>108</v>
      </c>
      <c r="E255" s="28" t="s">
        <v>17</v>
      </c>
      <c r="F255" s="28">
        <v>1</v>
      </c>
      <c r="G255" s="28">
        <v>22</v>
      </c>
      <c r="H255" s="107">
        <v>3688</v>
      </c>
      <c r="I255" s="29">
        <f>H255/25</f>
        <v>147.52000000000001</v>
      </c>
      <c r="J255" s="28" t="s">
        <v>141</v>
      </c>
      <c r="K255" s="30">
        <f t="shared" si="47"/>
        <v>16.391111111111112</v>
      </c>
      <c r="L255" s="30">
        <f t="shared" si="45"/>
        <v>3688</v>
      </c>
      <c r="M255" s="31">
        <f t="shared" si="46"/>
        <v>81136</v>
      </c>
      <c r="O255" s="100"/>
    </row>
    <row r="256" spans="1:15" x14ac:dyDescent="0.25">
      <c r="A256" s="21">
        <v>250</v>
      </c>
      <c r="B256" s="25">
        <v>4820085744653</v>
      </c>
      <c r="C256" s="66" t="s">
        <v>330</v>
      </c>
      <c r="D256" s="39" t="s">
        <v>129</v>
      </c>
      <c r="E256" s="28" t="s">
        <v>17</v>
      </c>
      <c r="F256" s="28" t="s">
        <v>67</v>
      </c>
      <c r="G256" s="28">
        <v>640</v>
      </c>
      <c r="H256" s="107">
        <v>187</v>
      </c>
      <c r="I256" s="29">
        <f>H256/0.9</f>
        <v>207.77777777777777</v>
      </c>
      <c r="J256" s="28" t="s">
        <v>141</v>
      </c>
      <c r="K256" s="30">
        <f t="shared" si="47"/>
        <v>23.086419753086417</v>
      </c>
      <c r="L256" s="30">
        <f t="shared" si="45"/>
        <v>1496</v>
      </c>
      <c r="M256" s="31">
        <f t="shared" si="46"/>
        <v>119680</v>
      </c>
      <c r="O256" s="100"/>
    </row>
    <row r="257" spans="1:15" x14ac:dyDescent="0.25">
      <c r="A257" s="21">
        <v>251</v>
      </c>
      <c r="B257" s="25">
        <v>4820085744660</v>
      </c>
      <c r="C257" s="66" t="s">
        <v>330</v>
      </c>
      <c r="D257" s="39" t="s">
        <v>122</v>
      </c>
      <c r="E257" s="28" t="s">
        <v>17</v>
      </c>
      <c r="F257" s="28" t="s">
        <v>88</v>
      </c>
      <c r="G257" s="28">
        <v>180</v>
      </c>
      <c r="H257" s="107">
        <v>469</v>
      </c>
      <c r="I257" s="29">
        <f>H257/2.8</f>
        <v>167.5</v>
      </c>
      <c r="J257" s="28" t="s">
        <v>141</v>
      </c>
      <c r="K257" s="30">
        <f t="shared" si="47"/>
        <v>18.611111111111111</v>
      </c>
      <c r="L257" s="30">
        <f t="shared" si="45"/>
        <v>2814</v>
      </c>
      <c r="M257" s="31">
        <f t="shared" si="46"/>
        <v>84420</v>
      </c>
      <c r="O257" s="100"/>
    </row>
    <row r="258" spans="1:15" x14ac:dyDescent="0.25">
      <c r="A258" s="21">
        <v>252</v>
      </c>
      <c r="B258" s="25">
        <v>4820085744677</v>
      </c>
      <c r="C258" s="66" t="s">
        <v>330</v>
      </c>
      <c r="D258" s="39" t="s">
        <v>142</v>
      </c>
      <c r="E258" s="28" t="s">
        <v>17</v>
      </c>
      <c r="F258" s="28">
        <v>1</v>
      </c>
      <c r="G258" s="28">
        <v>48</v>
      </c>
      <c r="H258" s="107">
        <v>1855</v>
      </c>
      <c r="I258" s="29">
        <f>H258/12</f>
        <v>154.58333333333334</v>
      </c>
      <c r="J258" s="28" t="s">
        <v>141</v>
      </c>
      <c r="K258" s="30">
        <f t="shared" si="47"/>
        <v>17.175925925925927</v>
      </c>
      <c r="L258" s="30">
        <f t="shared" si="45"/>
        <v>1855</v>
      </c>
      <c r="M258" s="31">
        <f t="shared" si="46"/>
        <v>89040</v>
      </c>
      <c r="O258" s="100"/>
    </row>
    <row r="259" spans="1:15" x14ac:dyDescent="0.25">
      <c r="A259" s="21">
        <v>253</v>
      </c>
      <c r="B259" s="47">
        <v>2000000000961</v>
      </c>
      <c r="C259" s="66" t="s">
        <v>330</v>
      </c>
      <c r="D259" s="39" t="s">
        <v>108</v>
      </c>
      <c r="E259" s="28" t="s">
        <v>17</v>
      </c>
      <c r="F259" s="28">
        <v>1</v>
      </c>
      <c r="G259" s="28">
        <v>22</v>
      </c>
      <c r="H259" s="107">
        <v>3384</v>
      </c>
      <c r="I259" s="29">
        <f>H259/25</f>
        <v>135.36000000000001</v>
      </c>
      <c r="J259" s="28" t="s">
        <v>141</v>
      </c>
      <c r="K259" s="30">
        <f t="shared" si="47"/>
        <v>15.040000000000001</v>
      </c>
      <c r="L259" s="30">
        <f t="shared" si="45"/>
        <v>3384</v>
      </c>
      <c r="M259" s="31">
        <f t="shared" si="46"/>
        <v>74448</v>
      </c>
      <c r="O259" s="100"/>
    </row>
    <row r="260" spans="1:15" x14ac:dyDescent="0.2">
      <c r="A260" s="21">
        <v>254</v>
      </c>
      <c r="B260" s="80" t="s">
        <v>145</v>
      </c>
      <c r="C260" s="80"/>
      <c r="D260" s="81"/>
      <c r="E260" s="80"/>
      <c r="F260" s="80"/>
      <c r="G260" s="80"/>
      <c r="H260" s="80"/>
      <c r="I260" s="82"/>
      <c r="J260" s="80"/>
      <c r="K260" s="80"/>
      <c r="L260" s="22"/>
      <c r="M260" s="22"/>
    </row>
    <row r="261" spans="1:15" x14ac:dyDescent="0.25">
      <c r="A261" s="21">
        <v>255</v>
      </c>
      <c r="B261" s="47">
        <v>4820085744646</v>
      </c>
      <c r="C261" s="46" t="s">
        <v>148</v>
      </c>
      <c r="D261" s="39" t="s">
        <v>114</v>
      </c>
      <c r="E261" s="28" t="s">
        <v>17</v>
      </c>
      <c r="F261" s="28">
        <v>16</v>
      </c>
      <c r="G261" s="28">
        <v>1120</v>
      </c>
      <c r="H261" s="107">
        <v>170</v>
      </c>
      <c r="I261" s="29">
        <f>H261/0.3</f>
        <v>566.66666666666674</v>
      </c>
      <c r="J261" s="30" t="s">
        <v>62</v>
      </c>
      <c r="K261" s="30">
        <f>I261/11</f>
        <v>51.515151515151523</v>
      </c>
      <c r="L261" s="83">
        <f t="shared" ref="L261:L267" si="48">H261*F261</f>
        <v>2720</v>
      </c>
      <c r="M261" s="31">
        <f t="shared" ref="M261:M267" si="49">H261*G261</f>
        <v>190400</v>
      </c>
      <c r="O261" s="100"/>
    </row>
    <row r="262" spans="1:15" x14ac:dyDescent="0.25">
      <c r="A262" s="21">
        <v>256</v>
      </c>
      <c r="B262" s="101">
        <v>4820251522351</v>
      </c>
      <c r="C262" s="46" t="s">
        <v>148</v>
      </c>
      <c r="D262" s="39" t="s">
        <v>66</v>
      </c>
      <c r="E262" s="28" t="s">
        <v>17</v>
      </c>
      <c r="F262" s="28" t="s">
        <v>67</v>
      </c>
      <c r="G262" s="28">
        <v>640</v>
      </c>
      <c r="H262" s="107">
        <v>363</v>
      </c>
      <c r="I262" s="29">
        <f>H262/0.7</f>
        <v>518.57142857142856</v>
      </c>
      <c r="J262" s="30" t="s">
        <v>62</v>
      </c>
      <c r="K262" s="30">
        <f t="shared" ref="K262:K313" si="50">I262/11</f>
        <v>47.142857142857139</v>
      </c>
      <c r="L262" s="83">
        <f t="shared" ref="L262" si="51">H262*F262</f>
        <v>2904</v>
      </c>
      <c r="M262" s="31">
        <f t="shared" ref="M262" si="52">H262*G262</f>
        <v>232320</v>
      </c>
    </row>
    <row r="263" spans="1:15" x14ac:dyDescent="0.25">
      <c r="A263" s="21">
        <v>257</v>
      </c>
      <c r="B263" s="47">
        <v>4820085745322</v>
      </c>
      <c r="C263" s="46" t="s">
        <v>148</v>
      </c>
      <c r="D263" s="39" t="s">
        <v>74</v>
      </c>
      <c r="E263" s="28" t="s">
        <v>17</v>
      </c>
      <c r="F263" s="28" t="s">
        <v>29</v>
      </c>
      <c r="G263" s="28">
        <v>144</v>
      </c>
      <c r="H263" s="107">
        <v>1267</v>
      </c>
      <c r="I263" s="29">
        <f>H263/2.7</f>
        <v>469.25925925925924</v>
      </c>
      <c r="J263" s="30" t="s">
        <v>62</v>
      </c>
      <c r="K263" s="30">
        <f t="shared" si="50"/>
        <v>42.659932659932657</v>
      </c>
      <c r="L263" s="83">
        <f t="shared" si="48"/>
        <v>1267</v>
      </c>
      <c r="M263" s="31">
        <f t="shared" si="49"/>
        <v>182448</v>
      </c>
    </row>
    <row r="264" spans="1:15" x14ac:dyDescent="0.25">
      <c r="A264" s="21">
        <v>258</v>
      </c>
      <c r="B264" s="49">
        <v>2000000000046</v>
      </c>
      <c r="C264" s="46" t="s">
        <v>149</v>
      </c>
      <c r="D264" s="39" t="s">
        <v>22</v>
      </c>
      <c r="E264" s="28" t="s">
        <v>17</v>
      </c>
      <c r="F264" s="28">
        <v>1</v>
      </c>
      <c r="G264" s="28">
        <v>44</v>
      </c>
      <c r="H264" s="107">
        <v>4347</v>
      </c>
      <c r="I264" s="29">
        <f>H264/10</f>
        <v>434.7</v>
      </c>
      <c r="J264" s="30" t="s">
        <v>62</v>
      </c>
      <c r="K264" s="30">
        <f t="shared" si="50"/>
        <v>39.518181818181816</v>
      </c>
      <c r="L264" s="83">
        <f t="shared" si="48"/>
        <v>4347</v>
      </c>
      <c r="M264" s="31">
        <f t="shared" si="49"/>
        <v>191268</v>
      </c>
    </row>
    <row r="265" spans="1:15" x14ac:dyDescent="0.25">
      <c r="A265" s="21">
        <v>259</v>
      </c>
      <c r="B265" s="101">
        <v>4820251522467</v>
      </c>
      <c r="C265" s="46" t="s">
        <v>152</v>
      </c>
      <c r="D265" s="39" t="s">
        <v>66</v>
      </c>
      <c r="E265" s="28" t="s">
        <v>17</v>
      </c>
      <c r="F265" s="28" t="s">
        <v>67</v>
      </c>
      <c r="G265" s="28">
        <v>640</v>
      </c>
      <c r="H265" s="107">
        <v>293</v>
      </c>
      <c r="I265" s="29">
        <f>H265/0.7</f>
        <v>418.57142857142861</v>
      </c>
      <c r="J265" s="30" t="s">
        <v>62</v>
      </c>
      <c r="K265" s="30">
        <f t="shared" si="50"/>
        <v>38.051948051948052</v>
      </c>
      <c r="L265" s="83">
        <f t="shared" ref="L265" si="53">H265*F265</f>
        <v>2344</v>
      </c>
      <c r="M265" s="31">
        <f t="shared" ref="M265" si="54">H265*G265</f>
        <v>187520</v>
      </c>
    </row>
    <row r="266" spans="1:15" x14ac:dyDescent="0.25">
      <c r="A266" s="21">
        <v>260</v>
      </c>
      <c r="B266" s="25">
        <v>4820085745001</v>
      </c>
      <c r="C266" s="46" t="s">
        <v>152</v>
      </c>
      <c r="D266" s="39" t="s">
        <v>74</v>
      </c>
      <c r="E266" s="28" t="s">
        <v>17</v>
      </c>
      <c r="F266" s="28" t="s">
        <v>29</v>
      </c>
      <c r="G266" s="28">
        <v>144</v>
      </c>
      <c r="H266" s="107">
        <v>833</v>
      </c>
      <c r="I266" s="29">
        <f>H266/2.7</f>
        <v>308.51851851851848</v>
      </c>
      <c r="J266" s="30" t="s">
        <v>62</v>
      </c>
      <c r="K266" s="30">
        <f t="shared" si="50"/>
        <v>28.047138047138045</v>
      </c>
      <c r="L266" s="83">
        <f t="shared" si="48"/>
        <v>833</v>
      </c>
      <c r="M266" s="31">
        <f t="shared" si="49"/>
        <v>119952</v>
      </c>
    </row>
    <row r="267" spans="1:15" ht="17.25" customHeight="1" x14ac:dyDescent="0.25">
      <c r="A267" s="21">
        <v>261</v>
      </c>
      <c r="B267" s="49">
        <v>2000000000060</v>
      </c>
      <c r="C267" s="63" t="s">
        <v>153</v>
      </c>
      <c r="D267" s="39" t="s">
        <v>22</v>
      </c>
      <c r="E267" s="28" t="s">
        <v>17</v>
      </c>
      <c r="F267" s="28">
        <v>1</v>
      </c>
      <c r="G267" s="28">
        <v>44</v>
      </c>
      <c r="H267" s="107">
        <v>3044</v>
      </c>
      <c r="I267" s="29">
        <f>H267/10</f>
        <v>304.39999999999998</v>
      </c>
      <c r="J267" s="30" t="s">
        <v>62</v>
      </c>
      <c r="K267" s="30">
        <f t="shared" si="50"/>
        <v>27.672727272727272</v>
      </c>
      <c r="L267" s="83">
        <f t="shared" si="48"/>
        <v>3044</v>
      </c>
      <c r="M267" s="31">
        <f t="shared" si="49"/>
        <v>133936</v>
      </c>
    </row>
    <row r="268" spans="1:15" hidden="1" x14ac:dyDescent="0.25">
      <c r="A268" s="21">
        <v>262</v>
      </c>
      <c r="B268" s="35">
        <v>4820251521682</v>
      </c>
      <c r="C268" s="48" t="s">
        <v>311</v>
      </c>
      <c r="D268" s="39" t="s">
        <v>114</v>
      </c>
      <c r="E268" s="28" t="s">
        <v>17</v>
      </c>
      <c r="F268" s="28">
        <v>16</v>
      </c>
      <c r="G268" s="28">
        <v>1120</v>
      </c>
      <c r="H268" s="107">
        <v>165.9</v>
      </c>
      <c r="I268" s="29">
        <f>H268/0.3</f>
        <v>553</v>
      </c>
      <c r="J268" s="30" t="s">
        <v>62</v>
      </c>
      <c r="K268" s="30">
        <f t="shared" si="50"/>
        <v>50.272727272727273</v>
      </c>
      <c r="L268" s="83"/>
      <c r="M268" s="31"/>
    </row>
    <row r="269" spans="1:15" hidden="1" x14ac:dyDescent="0.25">
      <c r="A269" s="21">
        <v>263</v>
      </c>
      <c r="B269" s="84">
        <v>4820251521699</v>
      </c>
      <c r="C269" s="48" t="s">
        <v>311</v>
      </c>
      <c r="D269" s="39" t="s">
        <v>96</v>
      </c>
      <c r="E269" s="28" t="s">
        <v>17</v>
      </c>
      <c r="F269" s="28" t="s">
        <v>67</v>
      </c>
      <c r="G269" s="28">
        <v>640</v>
      </c>
      <c r="H269" s="107">
        <v>387.45</v>
      </c>
      <c r="I269" s="29">
        <f>H269/0.8</f>
        <v>484.31249999999994</v>
      </c>
      <c r="J269" s="30" t="s">
        <v>62</v>
      </c>
      <c r="K269" s="30">
        <f t="shared" si="50"/>
        <v>44.028409090909086</v>
      </c>
      <c r="L269" s="83"/>
      <c r="M269" s="31"/>
    </row>
    <row r="270" spans="1:15" hidden="1" x14ac:dyDescent="0.25">
      <c r="A270" s="21">
        <v>264</v>
      </c>
      <c r="B270" s="47">
        <v>2000000001016</v>
      </c>
      <c r="C270" s="48" t="s">
        <v>312</v>
      </c>
      <c r="D270" s="39" t="s">
        <v>22</v>
      </c>
      <c r="E270" s="28" t="s">
        <v>17</v>
      </c>
      <c r="F270" s="28">
        <v>1</v>
      </c>
      <c r="G270" s="28">
        <v>44</v>
      </c>
      <c r="H270" s="107">
        <v>4406.8500000000004</v>
      </c>
      <c r="I270" s="29">
        <f>H270/10</f>
        <v>440.68500000000006</v>
      </c>
      <c r="J270" s="30" t="s">
        <v>62</v>
      </c>
      <c r="K270" s="30">
        <f t="shared" si="50"/>
        <v>40.062272727272735</v>
      </c>
      <c r="L270" s="83"/>
      <c r="M270" s="31"/>
    </row>
    <row r="271" spans="1:15" hidden="1" x14ac:dyDescent="0.25">
      <c r="A271" s="21">
        <v>265</v>
      </c>
      <c r="B271" s="35">
        <v>4820251521743</v>
      </c>
      <c r="C271" s="48" t="s">
        <v>313</v>
      </c>
      <c r="D271" s="39" t="s">
        <v>114</v>
      </c>
      <c r="E271" s="28" t="s">
        <v>17</v>
      </c>
      <c r="F271" s="28">
        <v>16</v>
      </c>
      <c r="G271" s="28">
        <v>1120</v>
      </c>
      <c r="H271" s="107">
        <v>165.9</v>
      </c>
      <c r="I271" s="29">
        <f>H271/0.3</f>
        <v>553</v>
      </c>
      <c r="J271" s="30" t="s">
        <v>62</v>
      </c>
      <c r="K271" s="30">
        <f t="shared" si="50"/>
        <v>50.272727272727273</v>
      </c>
      <c r="L271" s="83"/>
      <c r="M271" s="31"/>
    </row>
    <row r="272" spans="1:15" hidden="1" x14ac:dyDescent="0.25">
      <c r="A272" s="21">
        <v>266</v>
      </c>
      <c r="B272" s="35">
        <v>4820251521750</v>
      </c>
      <c r="C272" s="48" t="s">
        <v>313</v>
      </c>
      <c r="D272" s="39" t="s">
        <v>96</v>
      </c>
      <c r="E272" s="28" t="s">
        <v>17</v>
      </c>
      <c r="F272" s="28" t="s">
        <v>67</v>
      </c>
      <c r="G272" s="28">
        <v>640</v>
      </c>
      <c r="H272" s="107">
        <v>387.45</v>
      </c>
      <c r="I272" s="29">
        <f>H272/0.8</f>
        <v>484.31249999999994</v>
      </c>
      <c r="J272" s="30" t="s">
        <v>62</v>
      </c>
      <c r="K272" s="30">
        <f t="shared" si="50"/>
        <v>44.028409090909086</v>
      </c>
      <c r="L272" s="83"/>
      <c r="M272" s="31"/>
    </row>
    <row r="273" spans="1:13" hidden="1" x14ac:dyDescent="0.25">
      <c r="A273" s="21">
        <v>267</v>
      </c>
      <c r="B273" s="47">
        <v>2000000001017</v>
      </c>
      <c r="C273" s="48" t="s">
        <v>314</v>
      </c>
      <c r="D273" s="39" t="s">
        <v>22</v>
      </c>
      <c r="E273" s="28" t="s">
        <v>17</v>
      </c>
      <c r="F273" s="28">
        <v>1</v>
      </c>
      <c r="G273" s="28">
        <v>44</v>
      </c>
      <c r="H273" s="107">
        <v>4406.8500000000004</v>
      </c>
      <c r="I273" s="29">
        <f>H273/10</f>
        <v>440.68500000000006</v>
      </c>
      <c r="J273" s="30" t="s">
        <v>62</v>
      </c>
      <c r="K273" s="30">
        <f t="shared" si="50"/>
        <v>40.062272727272735</v>
      </c>
      <c r="L273" s="83"/>
      <c r="M273" s="31"/>
    </row>
    <row r="274" spans="1:13" hidden="1" x14ac:dyDescent="0.25">
      <c r="A274" s="21">
        <v>268</v>
      </c>
      <c r="B274" s="35">
        <v>4820251521729</v>
      </c>
      <c r="C274" s="48" t="s">
        <v>319</v>
      </c>
      <c r="D274" s="39" t="s">
        <v>114</v>
      </c>
      <c r="E274" s="28" t="s">
        <v>17</v>
      </c>
      <c r="F274" s="28">
        <v>16</v>
      </c>
      <c r="G274" s="28">
        <v>1120</v>
      </c>
      <c r="H274" s="107">
        <v>190.05</v>
      </c>
      <c r="I274" s="29">
        <f>H274/0.3</f>
        <v>633.50000000000011</v>
      </c>
      <c r="J274" s="30" t="s">
        <v>62</v>
      </c>
      <c r="K274" s="30">
        <f t="shared" si="50"/>
        <v>57.590909090909101</v>
      </c>
      <c r="L274" s="83"/>
      <c r="M274" s="31"/>
    </row>
    <row r="275" spans="1:13" hidden="1" x14ac:dyDescent="0.25">
      <c r="A275" s="21">
        <v>269</v>
      </c>
      <c r="B275" s="35">
        <v>4820251521736</v>
      </c>
      <c r="C275" s="48" t="s">
        <v>319</v>
      </c>
      <c r="D275" s="39" t="s">
        <v>96</v>
      </c>
      <c r="E275" s="28" t="s">
        <v>17</v>
      </c>
      <c r="F275" s="28" t="s">
        <v>67</v>
      </c>
      <c r="G275" s="28">
        <v>640</v>
      </c>
      <c r="H275" s="107">
        <v>457.8</v>
      </c>
      <c r="I275" s="29">
        <f>H275/0.8</f>
        <v>572.25</v>
      </c>
      <c r="J275" s="30" t="s">
        <v>62</v>
      </c>
      <c r="K275" s="30">
        <f t="shared" si="50"/>
        <v>52.022727272727273</v>
      </c>
      <c r="L275" s="83"/>
      <c r="M275" s="31"/>
    </row>
    <row r="276" spans="1:13" hidden="1" x14ac:dyDescent="0.25">
      <c r="A276" s="21">
        <v>270</v>
      </c>
      <c r="B276" s="47">
        <v>2000000001018</v>
      </c>
      <c r="C276" s="48" t="s">
        <v>320</v>
      </c>
      <c r="D276" s="39" t="s">
        <v>22</v>
      </c>
      <c r="E276" s="28" t="s">
        <v>17</v>
      </c>
      <c r="F276" s="28">
        <v>1</v>
      </c>
      <c r="G276" s="28">
        <v>44</v>
      </c>
      <c r="H276" s="107">
        <v>5380.2</v>
      </c>
      <c r="I276" s="29">
        <f>H276/10</f>
        <v>538.02</v>
      </c>
      <c r="J276" s="30" t="s">
        <v>62</v>
      </c>
      <c r="K276" s="30">
        <f t="shared" si="50"/>
        <v>48.910909090909087</v>
      </c>
      <c r="L276" s="83"/>
      <c r="M276" s="31"/>
    </row>
    <row r="277" spans="1:13" hidden="1" x14ac:dyDescent="0.25">
      <c r="A277" s="21">
        <v>271</v>
      </c>
      <c r="B277" s="35">
        <v>4820251521705</v>
      </c>
      <c r="C277" s="48" t="s">
        <v>315</v>
      </c>
      <c r="D277" s="39" t="s">
        <v>114</v>
      </c>
      <c r="E277" s="28" t="s">
        <v>17</v>
      </c>
      <c r="F277" s="28">
        <v>16</v>
      </c>
      <c r="G277" s="28">
        <v>1120</v>
      </c>
      <c r="H277" s="107">
        <v>147</v>
      </c>
      <c r="I277" s="29">
        <f>H277/0.3</f>
        <v>490</v>
      </c>
      <c r="J277" s="30" t="s">
        <v>62</v>
      </c>
      <c r="K277" s="30">
        <f t="shared" si="50"/>
        <v>44.545454545454547</v>
      </c>
      <c r="L277" s="83"/>
      <c r="M277" s="31"/>
    </row>
    <row r="278" spans="1:13" hidden="1" x14ac:dyDescent="0.25">
      <c r="A278" s="21">
        <v>272</v>
      </c>
      <c r="B278" s="35">
        <v>4820251521712</v>
      </c>
      <c r="C278" s="48" t="s">
        <v>315</v>
      </c>
      <c r="D278" s="39" t="s">
        <v>96</v>
      </c>
      <c r="E278" s="28" t="s">
        <v>17</v>
      </c>
      <c r="F278" s="28" t="s">
        <v>67</v>
      </c>
      <c r="G278" s="28">
        <v>640</v>
      </c>
      <c r="H278" s="107">
        <v>337.05</v>
      </c>
      <c r="I278" s="29">
        <f>H278/0.8</f>
        <v>421.3125</v>
      </c>
      <c r="J278" s="30" t="s">
        <v>62</v>
      </c>
      <c r="K278" s="30">
        <f t="shared" si="50"/>
        <v>38.301136363636367</v>
      </c>
      <c r="L278" s="83"/>
      <c r="M278" s="31"/>
    </row>
    <row r="279" spans="1:13" hidden="1" x14ac:dyDescent="0.25">
      <c r="A279" s="21">
        <v>273</v>
      </c>
      <c r="B279" s="47">
        <v>2000000001019</v>
      </c>
      <c r="C279" s="48" t="s">
        <v>316</v>
      </c>
      <c r="D279" s="39" t="s">
        <v>22</v>
      </c>
      <c r="E279" s="28" t="s">
        <v>17</v>
      </c>
      <c r="F279" s="28">
        <v>1</v>
      </c>
      <c r="G279" s="28">
        <v>44</v>
      </c>
      <c r="H279" s="107">
        <v>3707.55</v>
      </c>
      <c r="I279" s="29">
        <f>H279/10</f>
        <v>370.755</v>
      </c>
      <c r="J279" s="30" t="s">
        <v>62</v>
      </c>
      <c r="K279" s="30">
        <f t="shared" si="50"/>
        <v>33.704999999999998</v>
      </c>
      <c r="L279" s="83"/>
      <c r="M279" s="31"/>
    </row>
    <row r="280" spans="1:13" x14ac:dyDescent="0.25">
      <c r="A280" s="21">
        <v>274</v>
      </c>
      <c r="B280" s="47">
        <v>4820085744639</v>
      </c>
      <c r="C280" s="46" t="s">
        <v>146</v>
      </c>
      <c r="D280" s="39" t="s">
        <v>114</v>
      </c>
      <c r="E280" s="28" t="s">
        <v>17</v>
      </c>
      <c r="F280" s="28">
        <v>16</v>
      </c>
      <c r="G280" s="28">
        <v>1120</v>
      </c>
      <c r="H280" s="107">
        <v>179</v>
      </c>
      <c r="I280" s="29">
        <f>H280/0.3</f>
        <v>596.66666666666674</v>
      </c>
      <c r="J280" s="30" t="s">
        <v>62</v>
      </c>
      <c r="K280" s="30">
        <f t="shared" si="50"/>
        <v>54.242424242424249</v>
      </c>
      <c r="L280" s="83">
        <f t="shared" ref="L280:L286" si="55">H280*F280</f>
        <v>2864</v>
      </c>
      <c r="M280" s="31">
        <f t="shared" ref="M280:M286" si="56">H280*G280</f>
        <v>200480</v>
      </c>
    </row>
    <row r="281" spans="1:13" x14ac:dyDescent="0.25">
      <c r="A281" s="21">
        <v>275</v>
      </c>
      <c r="B281" s="101">
        <v>4820251522344</v>
      </c>
      <c r="C281" s="46" t="s">
        <v>146</v>
      </c>
      <c r="D281" s="39" t="s">
        <v>66</v>
      </c>
      <c r="E281" s="28" t="s">
        <v>17</v>
      </c>
      <c r="F281" s="28">
        <v>16</v>
      </c>
      <c r="G281" s="28">
        <v>1120</v>
      </c>
      <c r="H281" s="107">
        <v>373</v>
      </c>
      <c r="I281" s="29">
        <f>H281/0.7</f>
        <v>532.85714285714289</v>
      </c>
      <c r="J281" s="30" t="s">
        <v>62</v>
      </c>
      <c r="K281" s="30">
        <f t="shared" si="50"/>
        <v>48.441558441558442</v>
      </c>
      <c r="L281" s="83">
        <f t="shared" ref="L281" si="57">H281*F281</f>
        <v>5968</v>
      </c>
      <c r="M281" s="31">
        <f t="shared" ref="M281" si="58">H281*G281</f>
        <v>417760</v>
      </c>
    </row>
    <row r="282" spans="1:13" x14ac:dyDescent="0.25">
      <c r="A282" s="21">
        <v>276</v>
      </c>
      <c r="B282" s="47">
        <v>4820085745315</v>
      </c>
      <c r="C282" s="46" t="s">
        <v>146</v>
      </c>
      <c r="D282" s="39" t="s">
        <v>74</v>
      </c>
      <c r="E282" s="28" t="s">
        <v>17</v>
      </c>
      <c r="F282" s="28" t="s">
        <v>29</v>
      </c>
      <c r="G282" s="28">
        <v>144</v>
      </c>
      <c r="H282" s="107">
        <v>1332</v>
      </c>
      <c r="I282" s="29">
        <f>H282/2.7</f>
        <v>493.33333333333331</v>
      </c>
      <c r="J282" s="30" t="s">
        <v>62</v>
      </c>
      <c r="K282" s="30">
        <f t="shared" si="50"/>
        <v>44.848484848484844</v>
      </c>
      <c r="L282" s="83">
        <f t="shared" si="55"/>
        <v>1332</v>
      </c>
      <c r="M282" s="31">
        <f t="shared" si="56"/>
        <v>191808</v>
      </c>
    </row>
    <row r="283" spans="1:13" x14ac:dyDescent="0.25">
      <c r="A283" s="21">
        <v>277</v>
      </c>
      <c r="B283" s="49">
        <v>2000000000039</v>
      </c>
      <c r="C283" s="63" t="s">
        <v>147</v>
      </c>
      <c r="D283" s="39" t="s">
        <v>22</v>
      </c>
      <c r="E283" s="28" t="s">
        <v>17</v>
      </c>
      <c r="F283" s="28">
        <v>1</v>
      </c>
      <c r="G283" s="28">
        <v>44</v>
      </c>
      <c r="H283" s="107">
        <v>4824</v>
      </c>
      <c r="I283" s="29">
        <f>H283/10</f>
        <v>482.4</v>
      </c>
      <c r="J283" s="30" t="s">
        <v>62</v>
      </c>
      <c r="K283" s="30">
        <f t="shared" si="50"/>
        <v>43.854545454545452</v>
      </c>
      <c r="L283" s="83">
        <f t="shared" si="55"/>
        <v>4824</v>
      </c>
      <c r="M283" s="31">
        <f t="shared" si="56"/>
        <v>212256</v>
      </c>
    </row>
    <row r="284" spans="1:13" x14ac:dyDescent="0.25">
      <c r="A284" s="21">
        <v>278</v>
      </c>
      <c r="B284" s="101">
        <v>4820251522450</v>
      </c>
      <c r="C284" s="46" t="s">
        <v>150</v>
      </c>
      <c r="D284" s="39" t="s">
        <v>66</v>
      </c>
      <c r="E284" s="28" t="s">
        <v>17</v>
      </c>
      <c r="F284" s="28" t="s">
        <v>67</v>
      </c>
      <c r="G284" s="28">
        <v>640</v>
      </c>
      <c r="H284" s="107">
        <v>300</v>
      </c>
      <c r="I284" s="29">
        <f>H284/0.7</f>
        <v>428.57142857142861</v>
      </c>
      <c r="J284" s="30" t="s">
        <v>62</v>
      </c>
      <c r="K284" s="30">
        <f t="shared" si="50"/>
        <v>38.961038961038966</v>
      </c>
      <c r="L284" s="83">
        <f t="shared" ref="L284" si="59">H284*F284</f>
        <v>2400</v>
      </c>
      <c r="M284" s="31">
        <f t="shared" ref="M284" si="60">H284*G284</f>
        <v>192000</v>
      </c>
    </row>
    <row r="285" spans="1:13" x14ac:dyDescent="0.25">
      <c r="A285" s="21">
        <v>279</v>
      </c>
      <c r="B285" s="25">
        <v>4820085744998</v>
      </c>
      <c r="C285" s="46" t="s">
        <v>150</v>
      </c>
      <c r="D285" s="39" t="s">
        <v>74</v>
      </c>
      <c r="E285" s="28" t="s">
        <v>17</v>
      </c>
      <c r="F285" s="28" t="s">
        <v>29</v>
      </c>
      <c r="G285" s="28">
        <v>144</v>
      </c>
      <c r="H285" s="107">
        <v>879</v>
      </c>
      <c r="I285" s="29">
        <f>H285/2.7</f>
        <v>325.55555555555554</v>
      </c>
      <c r="J285" s="30" t="s">
        <v>62</v>
      </c>
      <c r="K285" s="30">
        <f t="shared" si="50"/>
        <v>29.595959595959595</v>
      </c>
      <c r="L285" s="83">
        <f t="shared" si="55"/>
        <v>879</v>
      </c>
      <c r="M285" s="31">
        <f t="shared" si="56"/>
        <v>126576</v>
      </c>
    </row>
    <row r="286" spans="1:13" x14ac:dyDescent="0.25">
      <c r="A286" s="21">
        <v>280</v>
      </c>
      <c r="B286" s="49">
        <v>2000000000053</v>
      </c>
      <c r="C286" s="63" t="s">
        <v>151</v>
      </c>
      <c r="D286" s="39" t="s">
        <v>22</v>
      </c>
      <c r="E286" s="28" t="s">
        <v>17</v>
      </c>
      <c r="F286" s="28">
        <v>1</v>
      </c>
      <c r="G286" s="28">
        <v>44</v>
      </c>
      <c r="H286" s="107">
        <v>3225</v>
      </c>
      <c r="I286" s="29">
        <f>H286/10</f>
        <v>322.5</v>
      </c>
      <c r="J286" s="30" t="s">
        <v>62</v>
      </c>
      <c r="K286" s="30">
        <f t="shared" si="50"/>
        <v>29.318181818181817</v>
      </c>
      <c r="L286" s="83">
        <f t="shared" si="55"/>
        <v>3225</v>
      </c>
      <c r="M286" s="31">
        <f t="shared" si="56"/>
        <v>141900</v>
      </c>
    </row>
    <row r="287" spans="1:13" x14ac:dyDescent="0.25">
      <c r="A287" s="21">
        <v>281</v>
      </c>
      <c r="B287" s="35">
        <v>4820251521309</v>
      </c>
      <c r="C287" s="48" t="s">
        <v>307</v>
      </c>
      <c r="D287" s="39" t="s">
        <v>114</v>
      </c>
      <c r="E287" s="28" t="s">
        <v>17</v>
      </c>
      <c r="F287" s="28">
        <v>16</v>
      </c>
      <c r="G287" s="28">
        <v>1120</v>
      </c>
      <c r="H287" s="107">
        <v>166</v>
      </c>
      <c r="I287" s="29">
        <f>H287/0.3</f>
        <v>553.33333333333337</v>
      </c>
      <c r="J287" s="30" t="s">
        <v>62</v>
      </c>
      <c r="K287" s="30">
        <f t="shared" si="50"/>
        <v>50.303030303030305</v>
      </c>
      <c r="L287" s="83"/>
      <c r="M287" s="31"/>
    </row>
    <row r="288" spans="1:13" x14ac:dyDescent="0.25">
      <c r="A288" s="21">
        <v>282</v>
      </c>
      <c r="B288" s="101">
        <v>4820251522368</v>
      </c>
      <c r="C288" s="48" t="s">
        <v>307</v>
      </c>
      <c r="D288" s="39" t="s">
        <v>66</v>
      </c>
      <c r="E288" s="28" t="s">
        <v>17</v>
      </c>
      <c r="F288" s="28" t="s">
        <v>67</v>
      </c>
      <c r="G288" s="28">
        <v>640</v>
      </c>
      <c r="H288" s="107">
        <v>363</v>
      </c>
      <c r="I288" s="29">
        <f>H288/0.7</f>
        <v>518.57142857142856</v>
      </c>
      <c r="J288" s="30" t="s">
        <v>62</v>
      </c>
      <c r="K288" s="30">
        <f t="shared" si="50"/>
        <v>47.142857142857139</v>
      </c>
      <c r="L288" s="83"/>
      <c r="M288" s="31"/>
    </row>
    <row r="289" spans="1:13" x14ac:dyDescent="0.25">
      <c r="A289" s="21">
        <v>283</v>
      </c>
      <c r="B289" s="47">
        <v>2000000001015</v>
      </c>
      <c r="C289" s="63" t="s">
        <v>308</v>
      </c>
      <c r="D289" s="39" t="s">
        <v>22</v>
      </c>
      <c r="E289" s="28" t="s">
        <v>17</v>
      </c>
      <c r="F289" s="28">
        <v>1</v>
      </c>
      <c r="G289" s="28">
        <v>44</v>
      </c>
      <c r="H289" s="107">
        <v>4407</v>
      </c>
      <c r="I289" s="29">
        <f>H289/10</f>
        <v>440.7</v>
      </c>
      <c r="J289" s="30" t="s">
        <v>62</v>
      </c>
      <c r="K289" s="30">
        <f t="shared" si="50"/>
        <v>40.063636363636363</v>
      </c>
      <c r="L289" s="83"/>
      <c r="M289" s="31"/>
    </row>
    <row r="290" spans="1:13" x14ac:dyDescent="0.25">
      <c r="A290" s="21">
        <v>284</v>
      </c>
      <c r="B290" s="25">
        <v>4820085744974</v>
      </c>
      <c r="C290" s="48" t="s">
        <v>154</v>
      </c>
      <c r="D290" s="39" t="s">
        <v>114</v>
      </c>
      <c r="E290" s="28" t="s">
        <v>17</v>
      </c>
      <c r="F290" s="28">
        <v>16</v>
      </c>
      <c r="G290" s="28">
        <v>1120</v>
      </c>
      <c r="H290" s="107">
        <v>166</v>
      </c>
      <c r="I290" s="29">
        <f>H290/0.3</f>
        <v>553.33333333333337</v>
      </c>
      <c r="J290" s="30" t="s">
        <v>62</v>
      </c>
      <c r="K290" s="30">
        <f t="shared" si="50"/>
        <v>50.303030303030305</v>
      </c>
      <c r="L290" s="83">
        <f t="shared" ref="L290:L313" si="61">H290*F290</f>
        <v>2656</v>
      </c>
      <c r="M290" s="31">
        <f t="shared" ref="M290:M313" si="62">H290*G290</f>
        <v>185920</v>
      </c>
    </row>
    <row r="291" spans="1:13" x14ac:dyDescent="0.25">
      <c r="A291" s="21">
        <v>285</v>
      </c>
      <c r="B291" s="101">
        <v>4820251522399</v>
      </c>
      <c r="C291" s="48" t="s">
        <v>154</v>
      </c>
      <c r="D291" s="39" t="s">
        <v>66</v>
      </c>
      <c r="E291" s="28" t="s">
        <v>17</v>
      </c>
      <c r="F291" s="28" t="s">
        <v>67</v>
      </c>
      <c r="G291" s="28">
        <v>640</v>
      </c>
      <c r="H291" s="107">
        <v>363</v>
      </c>
      <c r="I291" s="29">
        <f>H291/0.7</f>
        <v>518.57142857142856</v>
      </c>
      <c r="J291" s="30" t="s">
        <v>62</v>
      </c>
      <c r="K291" s="30">
        <f t="shared" si="50"/>
        <v>47.142857142857139</v>
      </c>
      <c r="L291" s="83">
        <f t="shared" ref="L291" si="63">H291*F291</f>
        <v>2904</v>
      </c>
      <c r="M291" s="31">
        <f t="shared" ref="M291" si="64">H291*G291</f>
        <v>232320</v>
      </c>
    </row>
    <row r="292" spans="1:13" x14ac:dyDescent="0.25">
      <c r="A292" s="21">
        <v>286</v>
      </c>
      <c r="B292" s="49">
        <v>2000000000077</v>
      </c>
      <c r="C292" s="85" t="s">
        <v>155</v>
      </c>
      <c r="D292" s="39" t="s">
        <v>22</v>
      </c>
      <c r="E292" s="28" t="s">
        <v>17</v>
      </c>
      <c r="F292" s="28">
        <v>1</v>
      </c>
      <c r="G292" s="28">
        <v>44</v>
      </c>
      <c r="H292" s="107">
        <v>4407</v>
      </c>
      <c r="I292" s="29">
        <f>H292/10</f>
        <v>440.7</v>
      </c>
      <c r="J292" s="30" t="s">
        <v>62</v>
      </c>
      <c r="K292" s="30">
        <f t="shared" si="50"/>
        <v>40.063636363636363</v>
      </c>
      <c r="L292" s="83">
        <f t="shared" si="61"/>
        <v>4407</v>
      </c>
      <c r="M292" s="31">
        <f t="shared" si="62"/>
        <v>193908</v>
      </c>
    </row>
    <row r="293" spans="1:13" x14ac:dyDescent="0.25">
      <c r="A293" s="21">
        <v>287</v>
      </c>
      <c r="B293" s="25">
        <v>4820085744936</v>
      </c>
      <c r="C293" s="123" t="s">
        <v>370</v>
      </c>
      <c r="D293" s="39" t="s">
        <v>114</v>
      </c>
      <c r="E293" s="28" t="s">
        <v>17</v>
      </c>
      <c r="F293" s="28">
        <v>16</v>
      </c>
      <c r="G293" s="28">
        <v>1120</v>
      </c>
      <c r="H293" s="107">
        <v>174</v>
      </c>
      <c r="I293" s="29">
        <f>H293/0.3</f>
        <v>580</v>
      </c>
      <c r="J293" s="30" t="s">
        <v>62</v>
      </c>
      <c r="K293" s="30">
        <f t="shared" si="50"/>
        <v>52.727272727272727</v>
      </c>
      <c r="L293" s="83">
        <f t="shared" si="61"/>
        <v>2784</v>
      </c>
      <c r="M293" s="31">
        <f t="shared" si="62"/>
        <v>194880</v>
      </c>
    </row>
    <row r="294" spans="1:13" x14ac:dyDescent="0.25">
      <c r="A294" s="21">
        <v>288</v>
      </c>
      <c r="B294" s="101">
        <v>4820251522382</v>
      </c>
      <c r="C294" s="123" t="s">
        <v>371</v>
      </c>
      <c r="D294" s="39" t="s">
        <v>66</v>
      </c>
      <c r="E294" s="28" t="s">
        <v>17</v>
      </c>
      <c r="F294" s="28" t="s">
        <v>67</v>
      </c>
      <c r="G294" s="28">
        <v>640</v>
      </c>
      <c r="H294" s="107">
        <v>373</v>
      </c>
      <c r="I294" s="29">
        <f>H294/0.7</f>
        <v>532.85714285714289</v>
      </c>
      <c r="J294" s="30" t="s">
        <v>62</v>
      </c>
      <c r="K294" s="30">
        <f t="shared" si="50"/>
        <v>48.441558441558442</v>
      </c>
      <c r="L294" s="83">
        <f t="shared" ref="L294" si="65">H294*F294</f>
        <v>2984</v>
      </c>
      <c r="M294" s="31">
        <f t="shared" ref="M294" si="66">H294*G294</f>
        <v>238720</v>
      </c>
    </row>
    <row r="295" spans="1:13" x14ac:dyDescent="0.25">
      <c r="A295" s="21">
        <v>289</v>
      </c>
      <c r="B295" s="49">
        <v>2000000000084</v>
      </c>
      <c r="C295" s="85" t="s">
        <v>156</v>
      </c>
      <c r="D295" s="39" t="s">
        <v>22</v>
      </c>
      <c r="E295" s="28" t="s">
        <v>17</v>
      </c>
      <c r="F295" s="28">
        <v>1</v>
      </c>
      <c r="G295" s="28">
        <v>44</v>
      </c>
      <c r="H295" s="107">
        <v>4809</v>
      </c>
      <c r="I295" s="29">
        <f>H295/10</f>
        <v>480.9</v>
      </c>
      <c r="J295" s="30" t="s">
        <v>62</v>
      </c>
      <c r="K295" s="30">
        <f t="shared" si="50"/>
        <v>43.718181818181819</v>
      </c>
      <c r="L295" s="83">
        <f t="shared" si="61"/>
        <v>4809</v>
      </c>
      <c r="M295" s="31">
        <f t="shared" si="62"/>
        <v>211596</v>
      </c>
    </row>
    <row r="296" spans="1:13" x14ac:dyDescent="0.25">
      <c r="A296" s="21">
        <v>290</v>
      </c>
      <c r="B296" s="25">
        <v>4820085744929</v>
      </c>
      <c r="C296" s="48" t="s">
        <v>157</v>
      </c>
      <c r="D296" s="39" t="s">
        <v>114</v>
      </c>
      <c r="E296" s="28" t="s">
        <v>17</v>
      </c>
      <c r="F296" s="28">
        <v>16</v>
      </c>
      <c r="G296" s="28">
        <v>1120</v>
      </c>
      <c r="H296" s="107">
        <v>212</v>
      </c>
      <c r="I296" s="29">
        <f>H296/0.3</f>
        <v>706.66666666666674</v>
      </c>
      <c r="J296" s="30" t="s">
        <v>62</v>
      </c>
      <c r="K296" s="30">
        <f t="shared" si="50"/>
        <v>64.242424242424249</v>
      </c>
      <c r="L296" s="83">
        <f t="shared" si="61"/>
        <v>3392</v>
      </c>
      <c r="M296" s="31">
        <f t="shared" si="62"/>
        <v>237440</v>
      </c>
    </row>
    <row r="297" spans="1:13" x14ac:dyDescent="0.25">
      <c r="A297" s="21">
        <v>291</v>
      </c>
      <c r="B297" s="101">
        <v>4820251522375</v>
      </c>
      <c r="C297" s="48" t="s">
        <v>157</v>
      </c>
      <c r="D297" s="39" t="s">
        <v>66</v>
      </c>
      <c r="E297" s="28" t="s">
        <v>17</v>
      </c>
      <c r="F297" s="28" t="s">
        <v>67</v>
      </c>
      <c r="G297" s="28">
        <v>640</v>
      </c>
      <c r="H297" s="107">
        <v>457</v>
      </c>
      <c r="I297" s="29">
        <f>H297/0.7</f>
        <v>652.85714285714289</v>
      </c>
      <c r="J297" s="30" t="s">
        <v>62</v>
      </c>
      <c r="K297" s="30">
        <f t="shared" si="50"/>
        <v>59.350649350649356</v>
      </c>
      <c r="L297" s="83">
        <f t="shared" ref="L297" si="67">H297*F297</f>
        <v>3656</v>
      </c>
      <c r="M297" s="31">
        <f t="shared" ref="M297" si="68">H297*G297</f>
        <v>292480</v>
      </c>
    </row>
    <row r="298" spans="1:13" x14ac:dyDescent="0.25">
      <c r="A298" s="21">
        <v>292</v>
      </c>
      <c r="B298" s="49">
        <v>2000000000091</v>
      </c>
      <c r="C298" s="85" t="s">
        <v>158</v>
      </c>
      <c r="D298" s="39" t="s">
        <v>22</v>
      </c>
      <c r="E298" s="28" t="s">
        <v>17</v>
      </c>
      <c r="F298" s="28">
        <v>1</v>
      </c>
      <c r="G298" s="28">
        <v>44</v>
      </c>
      <c r="H298" s="107">
        <v>5858</v>
      </c>
      <c r="I298" s="29">
        <f>H298/10</f>
        <v>585.79999999999995</v>
      </c>
      <c r="J298" s="30" t="s">
        <v>62</v>
      </c>
      <c r="K298" s="30">
        <f t="shared" si="50"/>
        <v>53.25454545454545</v>
      </c>
      <c r="L298" s="83">
        <f t="shared" si="61"/>
        <v>5858</v>
      </c>
      <c r="M298" s="31">
        <f t="shared" si="62"/>
        <v>257752</v>
      </c>
    </row>
    <row r="299" spans="1:13" x14ac:dyDescent="0.25">
      <c r="A299" s="21">
        <v>293</v>
      </c>
      <c r="B299" s="25">
        <v>4820085744943</v>
      </c>
      <c r="C299" s="123" t="s">
        <v>372</v>
      </c>
      <c r="D299" s="39" t="s">
        <v>114</v>
      </c>
      <c r="E299" s="28" t="s">
        <v>17</v>
      </c>
      <c r="F299" s="28">
        <v>16</v>
      </c>
      <c r="G299" s="28">
        <v>1120</v>
      </c>
      <c r="H299" s="107">
        <v>181</v>
      </c>
      <c r="I299" s="29">
        <f>H299/0.3</f>
        <v>603.33333333333337</v>
      </c>
      <c r="J299" s="30" t="s">
        <v>62</v>
      </c>
      <c r="K299" s="30">
        <f t="shared" si="50"/>
        <v>54.848484848484851</v>
      </c>
      <c r="L299" s="83">
        <f t="shared" si="61"/>
        <v>2896</v>
      </c>
      <c r="M299" s="31">
        <f t="shared" si="62"/>
        <v>202720</v>
      </c>
    </row>
    <row r="300" spans="1:13" x14ac:dyDescent="0.25">
      <c r="A300" s="21">
        <v>294</v>
      </c>
      <c r="B300" s="101">
        <v>4820251522405</v>
      </c>
      <c r="C300" s="123" t="s">
        <v>372</v>
      </c>
      <c r="D300" s="39" t="s">
        <v>66</v>
      </c>
      <c r="E300" s="28" t="s">
        <v>17</v>
      </c>
      <c r="F300" s="28" t="s">
        <v>67</v>
      </c>
      <c r="G300" s="28">
        <v>640</v>
      </c>
      <c r="H300" s="107">
        <v>408</v>
      </c>
      <c r="I300" s="29">
        <f>H300/0.7</f>
        <v>582.85714285714289</v>
      </c>
      <c r="J300" s="30" t="s">
        <v>62</v>
      </c>
      <c r="K300" s="30">
        <f t="shared" si="50"/>
        <v>52.987012987012989</v>
      </c>
      <c r="L300" s="83">
        <f t="shared" ref="L300" si="69">H300*F300</f>
        <v>3264</v>
      </c>
      <c r="M300" s="31">
        <f t="shared" ref="M300" si="70">H300*G300</f>
        <v>261120</v>
      </c>
    </row>
    <row r="301" spans="1:13" x14ac:dyDescent="0.25">
      <c r="A301" s="21">
        <v>295</v>
      </c>
      <c r="B301" s="49">
        <v>2000000000107</v>
      </c>
      <c r="C301" s="85" t="s">
        <v>159</v>
      </c>
      <c r="D301" s="39" t="s">
        <v>22</v>
      </c>
      <c r="E301" s="28" t="s">
        <v>17</v>
      </c>
      <c r="F301" s="28">
        <v>1</v>
      </c>
      <c r="G301" s="28">
        <v>44</v>
      </c>
      <c r="H301" s="107">
        <v>5125</v>
      </c>
      <c r="I301" s="29">
        <f>H301/10</f>
        <v>512.5</v>
      </c>
      <c r="J301" s="30" t="s">
        <v>62</v>
      </c>
      <c r="K301" s="30">
        <f t="shared" si="50"/>
        <v>46.590909090909093</v>
      </c>
      <c r="L301" s="83">
        <f t="shared" si="61"/>
        <v>5125</v>
      </c>
      <c r="M301" s="31">
        <f t="shared" si="62"/>
        <v>225500</v>
      </c>
    </row>
    <row r="302" spans="1:13" x14ac:dyDescent="0.25">
      <c r="A302" s="21">
        <v>296</v>
      </c>
      <c r="B302" s="25">
        <v>4820085744950</v>
      </c>
      <c r="C302" s="48" t="s">
        <v>160</v>
      </c>
      <c r="D302" s="39" t="s">
        <v>114</v>
      </c>
      <c r="E302" s="28" t="s">
        <v>17</v>
      </c>
      <c r="F302" s="28">
        <v>16</v>
      </c>
      <c r="G302" s="28">
        <v>1120</v>
      </c>
      <c r="H302" s="107">
        <v>181</v>
      </c>
      <c r="I302" s="29">
        <f>H302/0.3</f>
        <v>603.33333333333337</v>
      </c>
      <c r="J302" s="30" t="s">
        <v>62</v>
      </c>
      <c r="K302" s="30">
        <f t="shared" si="50"/>
        <v>54.848484848484851</v>
      </c>
      <c r="L302" s="83">
        <f t="shared" si="61"/>
        <v>2896</v>
      </c>
      <c r="M302" s="31">
        <f t="shared" si="62"/>
        <v>202720</v>
      </c>
    </row>
    <row r="303" spans="1:13" x14ac:dyDescent="0.25">
      <c r="A303" s="21">
        <v>297</v>
      </c>
      <c r="B303" s="101">
        <v>4820251522412</v>
      </c>
      <c r="C303" s="48" t="s">
        <v>160</v>
      </c>
      <c r="D303" s="39" t="s">
        <v>66</v>
      </c>
      <c r="E303" s="28" t="s">
        <v>17</v>
      </c>
      <c r="F303" s="28" t="s">
        <v>67</v>
      </c>
      <c r="G303" s="28">
        <v>640</v>
      </c>
      <c r="H303" s="107">
        <v>408</v>
      </c>
      <c r="I303" s="29">
        <f>H303/0.7</f>
        <v>582.85714285714289</v>
      </c>
      <c r="J303" s="30" t="s">
        <v>62</v>
      </c>
      <c r="K303" s="30">
        <f t="shared" si="50"/>
        <v>52.987012987012989</v>
      </c>
      <c r="L303" s="83">
        <f t="shared" ref="L303" si="71">H303*F303</f>
        <v>3264</v>
      </c>
      <c r="M303" s="31">
        <f t="shared" ref="M303" si="72">H303*G303</f>
        <v>261120</v>
      </c>
    </row>
    <row r="304" spans="1:13" x14ac:dyDescent="0.25">
      <c r="A304" s="21">
        <v>298</v>
      </c>
      <c r="B304" s="49">
        <v>2000000000114</v>
      </c>
      <c r="C304" s="85" t="s">
        <v>161</v>
      </c>
      <c r="D304" s="39" t="s">
        <v>22</v>
      </c>
      <c r="E304" s="28" t="s">
        <v>17</v>
      </c>
      <c r="F304" s="28">
        <v>1</v>
      </c>
      <c r="G304" s="28">
        <v>44</v>
      </c>
      <c r="H304" s="107">
        <v>5125</v>
      </c>
      <c r="I304" s="29">
        <f>H304/10</f>
        <v>512.5</v>
      </c>
      <c r="J304" s="30" t="s">
        <v>62</v>
      </c>
      <c r="K304" s="30">
        <f t="shared" si="50"/>
        <v>46.590909090909093</v>
      </c>
      <c r="L304" s="83">
        <f t="shared" si="61"/>
        <v>5125</v>
      </c>
      <c r="M304" s="31">
        <f t="shared" si="62"/>
        <v>225500</v>
      </c>
    </row>
    <row r="305" spans="1:15" x14ac:dyDescent="0.25">
      <c r="A305" s="21">
        <v>299</v>
      </c>
      <c r="B305" s="25">
        <v>4820085744981</v>
      </c>
      <c r="C305" s="85" t="s">
        <v>162</v>
      </c>
      <c r="D305" s="39" t="s">
        <v>114</v>
      </c>
      <c r="E305" s="28" t="s">
        <v>17</v>
      </c>
      <c r="F305" s="28">
        <v>16</v>
      </c>
      <c r="G305" s="28">
        <v>1120</v>
      </c>
      <c r="H305" s="107">
        <v>203</v>
      </c>
      <c r="I305" s="29">
        <f>H305/0.3</f>
        <v>676.66666666666674</v>
      </c>
      <c r="J305" s="30" t="s">
        <v>62</v>
      </c>
      <c r="K305" s="30">
        <f t="shared" si="50"/>
        <v>61.515151515151523</v>
      </c>
      <c r="L305" s="83">
        <f t="shared" si="61"/>
        <v>3248</v>
      </c>
      <c r="M305" s="31">
        <f t="shared" si="62"/>
        <v>227360</v>
      </c>
    </row>
    <row r="306" spans="1:15" x14ac:dyDescent="0.25">
      <c r="A306" s="21">
        <v>300</v>
      </c>
      <c r="B306" s="101">
        <v>4820251522429</v>
      </c>
      <c r="C306" s="85" t="s">
        <v>162</v>
      </c>
      <c r="D306" s="39" t="s">
        <v>66</v>
      </c>
      <c r="E306" s="28" t="s">
        <v>17</v>
      </c>
      <c r="F306" s="28" t="s">
        <v>67</v>
      </c>
      <c r="G306" s="28">
        <v>640</v>
      </c>
      <c r="H306" s="107">
        <v>467</v>
      </c>
      <c r="I306" s="29">
        <f>H306/0.7</f>
        <v>667.14285714285722</v>
      </c>
      <c r="J306" s="30" t="s">
        <v>62</v>
      </c>
      <c r="K306" s="30">
        <f t="shared" si="50"/>
        <v>60.649350649350659</v>
      </c>
      <c r="L306" s="83">
        <f t="shared" ref="L306" si="73">H306*F306</f>
        <v>3736</v>
      </c>
      <c r="M306" s="31">
        <f t="shared" ref="M306" si="74">H306*G306</f>
        <v>298880</v>
      </c>
    </row>
    <row r="307" spans="1:15" x14ac:dyDescent="0.25">
      <c r="A307" s="21">
        <v>301</v>
      </c>
      <c r="B307" s="49">
        <v>2000000000121</v>
      </c>
      <c r="C307" s="85" t="s">
        <v>162</v>
      </c>
      <c r="D307" s="39" t="s">
        <v>22</v>
      </c>
      <c r="E307" s="28" t="s">
        <v>17</v>
      </c>
      <c r="F307" s="28">
        <v>1</v>
      </c>
      <c r="G307" s="28">
        <v>44</v>
      </c>
      <c r="H307" s="107">
        <v>5492</v>
      </c>
      <c r="I307" s="29">
        <f>H307/10</f>
        <v>549.20000000000005</v>
      </c>
      <c r="J307" s="30" t="s">
        <v>62</v>
      </c>
      <c r="K307" s="30">
        <f t="shared" si="50"/>
        <v>49.927272727272729</v>
      </c>
      <c r="L307" s="83">
        <f t="shared" si="61"/>
        <v>5492</v>
      </c>
      <c r="M307" s="31">
        <f t="shared" si="62"/>
        <v>241648</v>
      </c>
    </row>
    <row r="308" spans="1:15" x14ac:dyDescent="0.25">
      <c r="A308" s="21">
        <v>302</v>
      </c>
      <c r="B308" s="25">
        <v>4820085744967</v>
      </c>
      <c r="C308" s="85" t="s">
        <v>163</v>
      </c>
      <c r="D308" s="39" t="s">
        <v>114</v>
      </c>
      <c r="E308" s="28" t="s">
        <v>17</v>
      </c>
      <c r="F308" s="28">
        <v>16</v>
      </c>
      <c r="G308" s="28">
        <v>1120</v>
      </c>
      <c r="H308" s="107">
        <v>181</v>
      </c>
      <c r="I308" s="29">
        <f>H308/0.3</f>
        <v>603.33333333333337</v>
      </c>
      <c r="J308" s="30" t="s">
        <v>62</v>
      </c>
      <c r="K308" s="30">
        <f t="shared" si="50"/>
        <v>54.848484848484851</v>
      </c>
      <c r="L308" s="83">
        <f t="shared" si="61"/>
        <v>2896</v>
      </c>
      <c r="M308" s="31">
        <f t="shared" si="62"/>
        <v>202720</v>
      </c>
    </row>
    <row r="309" spans="1:15" x14ac:dyDescent="0.25">
      <c r="A309" s="21">
        <v>303</v>
      </c>
      <c r="B309" s="101">
        <v>4820251522436</v>
      </c>
      <c r="C309" s="85" t="s">
        <v>163</v>
      </c>
      <c r="D309" s="39" t="s">
        <v>66</v>
      </c>
      <c r="E309" s="28" t="s">
        <v>17</v>
      </c>
      <c r="F309" s="28" t="s">
        <v>67</v>
      </c>
      <c r="G309" s="28">
        <v>640</v>
      </c>
      <c r="H309" s="107">
        <v>408</v>
      </c>
      <c r="I309" s="29">
        <f>H309/0.7</f>
        <v>582.85714285714289</v>
      </c>
      <c r="J309" s="30" t="s">
        <v>62</v>
      </c>
      <c r="K309" s="30">
        <f t="shared" si="50"/>
        <v>52.987012987012989</v>
      </c>
      <c r="L309" s="83">
        <f t="shared" ref="L309" si="75">H309*F309</f>
        <v>3264</v>
      </c>
      <c r="M309" s="31">
        <f t="shared" ref="M309" si="76">H309*G309</f>
        <v>261120</v>
      </c>
    </row>
    <row r="310" spans="1:15" x14ac:dyDescent="0.25">
      <c r="A310" s="21">
        <v>304</v>
      </c>
      <c r="B310" s="49">
        <v>2000000000138</v>
      </c>
      <c r="C310" s="85" t="s">
        <v>163</v>
      </c>
      <c r="D310" s="39" t="s">
        <v>22</v>
      </c>
      <c r="E310" s="28" t="s">
        <v>17</v>
      </c>
      <c r="F310" s="28">
        <v>1</v>
      </c>
      <c r="G310" s="28">
        <v>44</v>
      </c>
      <c r="H310" s="107">
        <v>5604</v>
      </c>
      <c r="I310" s="29">
        <f>H310/10</f>
        <v>560.4</v>
      </c>
      <c r="J310" s="30" t="s">
        <v>62</v>
      </c>
      <c r="K310" s="30">
        <f t="shared" si="50"/>
        <v>50.945454545454545</v>
      </c>
      <c r="L310" s="83">
        <f t="shared" si="61"/>
        <v>5604</v>
      </c>
      <c r="M310" s="31">
        <f t="shared" si="62"/>
        <v>246576</v>
      </c>
    </row>
    <row r="311" spans="1:15" x14ac:dyDescent="0.25">
      <c r="A311" s="21">
        <v>305</v>
      </c>
      <c r="B311" s="25">
        <v>4820085744912</v>
      </c>
      <c r="C311" s="48" t="s">
        <v>164</v>
      </c>
      <c r="D311" s="39" t="s">
        <v>114</v>
      </c>
      <c r="E311" s="28" t="s">
        <v>17</v>
      </c>
      <c r="F311" s="28">
        <v>16</v>
      </c>
      <c r="G311" s="28">
        <v>1120</v>
      </c>
      <c r="H311" s="107">
        <v>147</v>
      </c>
      <c r="I311" s="29">
        <f>H311/0.3</f>
        <v>490</v>
      </c>
      <c r="J311" s="30" t="s">
        <v>62</v>
      </c>
      <c r="K311" s="30">
        <f t="shared" si="50"/>
        <v>44.545454545454547</v>
      </c>
      <c r="L311" s="83">
        <f t="shared" si="61"/>
        <v>2352</v>
      </c>
      <c r="M311" s="31">
        <f t="shared" si="62"/>
        <v>164640</v>
      </c>
    </row>
    <row r="312" spans="1:15" x14ac:dyDescent="0.25">
      <c r="A312" s="21">
        <v>306</v>
      </c>
      <c r="B312" s="101">
        <v>4820251522443</v>
      </c>
      <c r="C312" s="48" t="s">
        <v>164</v>
      </c>
      <c r="D312" s="39" t="s">
        <v>66</v>
      </c>
      <c r="E312" s="28" t="s">
        <v>17</v>
      </c>
      <c r="F312" s="28" t="s">
        <v>67</v>
      </c>
      <c r="G312" s="28">
        <v>640</v>
      </c>
      <c r="H312" s="107">
        <v>316</v>
      </c>
      <c r="I312" s="29">
        <f>H312/0.7</f>
        <v>451.42857142857144</v>
      </c>
      <c r="J312" s="30" t="s">
        <v>62</v>
      </c>
      <c r="K312" s="30">
        <f t="shared" si="50"/>
        <v>41.038961038961041</v>
      </c>
      <c r="L312" s="83">
        <f t="shared" ref="L312" si="77">H312*F312</f>
        <v>2528</v>
      </c>
      <c r="M312" s="31">
        <f t="shared" ref="M312" si="78">H312*G312</f>
        <v>202240</v>
      </c>
    </row>
    <row r="313" spans="1:15" x14ac:dyDescent="0.25">
      <c r="A313" s="21">
        <v>307</v>
      </c>
      <c r="B313" s="49">
        <v>2000000000145</v>
      </c>
      <c r="C313" s="85" t="s">
        <v>165</v>
      </c>
      <c r="D313" s="39" t="s">
        <v>22</v>
      </c>
      <c r="E313" s="28" t="s">
        <v>17</v>
      </c>
      <c r="F313" s="28">
        <v>1</v>
      </c>
      <c r="G313" s="28">
        <v>44</v>
      </c>
      <c r="H313" s="107">
        <v>3708</v>
      </c>
      <c r="I313" s="29">
        <f>H313/10</f>
        <v>370.8</v>
      </c>
      <c r="J313" s="30" t="s">
        <v>62</v>
      </c>
      <c r="K313" s="30">
        <f t="shared" si="50"/>
        <v>33.709090909090911</v>
      </c>
      <c r="L313" s="83">
        <f t="shared" si="61"/>
        <v>3708</v>
      </c>
      <c r="M313" s="31">
        <f t="shared" si="62"/>
        <v>163152</v>
      </c>
    </row>
    <row r="314" spans="1:15" x14ac:dyDescent="0.2">
      <c r="A314" s="21">
        <v>308</v>
      </c>
      <c r="B314" s="86" t="s">
        <v>166</v>
      </c>
      <c r="C314" s="86"/>
      <c r="D314" s="87"/>
      <c r="E314" s="86"/>
      <c r="F314" s="86"/>
      <c r="G314" s="86"/>
      <c r="H314" s="86"/>
      <c r="I314" s="88"/>
      <c r="J314" s="86"/>
      <c r="K314" s="86"/>
      <c r="L314" s="89"/>
      <c r="M314" s="89"/>
    </row>
    <row r="315" spans="1:15" x14ac:dyDescent="0.25">
      <c r="A315" s="21">
        <v>309</v>
      </c>
      <c r="B315" s="35">
        <v>4820251521637</v>
      </c>
      <c r="C315" s="48" t="s">
        <v>167</v>
      </c>
      <c r="D315" s="90" t="s">
        <v>306</v>
      </c>
      <c r="E315" s="21" t="s">
        <v>17</v>
      </c>
      <c r="F315" s="28">
        <v>21</v>
      </c>
      <c r="G315" s="28">
        <v>5292</v>
      </c>
      <c r="H315" s="107">
        <v>81</v>
      </c>
      <c r="I315" s="29">
        <f>H315/0.07</f>
        <v>1157.1428571428571</v>
      </c>
      <c r="J315" s="30" t="s">
        <v>169</v>
      </c>
      <c r="K315" s="30">
        <f t="shared" ref="K315:K356" si="79">I315/8.5</f>
        <v>136.1344537815126</v>
      </c>
      <c r="L315" s="43"/>
      <c r="M315" s="43"/>
      <c r="O315" s="100"/>
    </row>
    <row r="316" spans="1:15" x14ac:dyDescent="0.25">
      <c r="A316" s="21">
        <v>310</v>
      </c>
      <c r="B316" s="47">
        <v>4820085741706</v>
      </c>
      <c r="C316" s="48" t="s">
        <v>167</v>
      </c>
      <c r="D316" s="90" t="s">
        <v>170</v>
      </c>
      <c r="E316" s="21" t="s">
        <v>17</v>
      </c>
      <c r="F316" s="28" t="s">
        <v>67</v>
      </c>
      <c r="G316" s="28">
        <v>768</v>
      </c>
      <c r="H316" s="107">
        <v>230</v>
      </c>
      <c r="I316" s="29">
        <f>H316/0.5</f>
        <v>460</v>
      </c>
      <c r="J316" s="30" t="s">
        <v>169</v>
      </c>
      <c r="K316" s="30">
        <f t="shared" si="79"/>
        <v>54.117647058823529</v>
      </c>
      <c r="L316" s="30">
        <f>H316*F316</f>
        <v>1840</v>
      </c>
      <c r="M316" s="31">
        <f>H316*G316</f>
        <v>176640</v>
      </c>
    </row>
    <row r="317" spans="1:15" x14ac:dyDescent="0.25">
      <c r="A317" s="21">
        <v>311</v>
      </c>
      <c r="B317" s="47">
        <v>4820085741713</v>
      </c>
      <c r="C317" s="48" t="s">
        <v>167</v>
      </c>
      <c r="D317" s="90" t="s">
        <v>129</v>
      </c>
      <c r="E317" s="21" t="s">
        <v>17</v>
      </c>
      <c r="F317" s="28" t="s">
        <v>67</v>
      </c>
      <c r="G317" s="28">
        <v>640</v>
      </c>
      <c r="H317" s="107">
        <v>422</v>
      </c>
      <c r="I317" s="29">
        <f>H317/0.9</f>
        <v>468.88888888888886</v>
      </c>
      <c r="J317" s="30" t="s">
        <v>169</v>
      </c>
      <c r="K317" s="30">
        <f t="shared" si="79"/>
        <v>55.163398692810453</v>
      </c>
      <c r="L317" s="30">
        <f>H317*F317</f>
        <v>3376</v>
      </c>
      <c r="M317" s="31">
        <f>H317*G317</f>
        <v>270080</v>
      </c>
    </row>
    <row r="318" spans="1:15" x14ac:dyDescent="0.25">
      <c r="A318" s="21">
        <v>312</v>
      </c>
      <c r="B318" s="47">
        <v>4820085742406</v>
      </c>
      <c r="C318" s="50" t="s">
        <v>331</v>
      </c>
      <c r="D318" s="90" t="s">
        <v>137</v>
      </c>
      <c r="E318" s="21" t="s">
        <v>17</v>
      </c>
      <c r="F318" s="28" t="s">
        <v>29</v>
      </c>
      <c r="G318" s="28">
        <v>144</v>
      </c>
      <c r="H318" s="107">
        <v>1599</v>
      </c>
      <c r="I318" s="29">
        <f>H318/3.5</f>
        <v>456.85714285714283</v>
      </c>
      <c r="J318" s="30" t="s">
        <v>169</v>
      </c>
      <c r="K318" s="30">
        <f t="shared" si="79"/>
        <v>53.747899159663859</v>
      </c>
      <c r="L318" s="30">
        <f>H318*F318</f>
        <v>1599</v>
      </c>
      <c r="M318" s="31">
        <f>H318*G318</f>
        <v>230256</v>
      </c>
    </row>
    <row r="319" spans="1:15" x14ac:dyDescent="0.25">
      <c r="A319" s="21">
        <v>313</v>
      </c>
      <c r="B319" s="49">
        <v>2000000000329</v>
      </c>
      <c r="C319" s="50" t="s">
        <v>171</v>
      </c>
      <c r="D319" s="90" t="s">
        <v>142</v>
      </c>
      <c r="E319" s="91" t="s">
        <v>17</v>
      </c>
      <c r="F319" s="91" t="s">
        <v>29</v>
      </c>
      <c r="G319" s="91">
        <v>44</v>
      </c>
      <c r="H319" s="107">
        <v>4918</v>
      </c>
      <c r="I319" s="45">
        <f>H319/12</f>
        <v>409.83333333333331</v>
      </c>
      <c r="J319" s="30" t="s">
        <v>169</v>
      </c>
      <c r="K319" s="30">
        <f t="shared" si="79"/>
        <v>48.2156862745098</v>
      </c>
      <c r="L319" s="92">
        <f>H319*F319</f>
        <v>4918</v>
      </c>
      <c r="M319" s="93">
        <f>H319*G319</f>
        <v>216392</v>
      </c>
    </row>
    <row r="320" spans="1:15" x14ac:dyDescent="0.25">
      <c r="A320" s="21">
        <v>314</v>
      </c>
      <c r="B320" s="35">
        <v>4820251521620</v>
      </c>
      <c r="C320" s="48" t="s">
        <v>172</v>
      </c>
      <c r="D320" s="90" t="s">
        <v>306</v>
      </c>
      <c r="E320" s="21" t="s">
        <v>17</v>
      </c>
      <c r="F320" s="28">
        <v>21</v>
      </c>
      <c r="G320" s="28">
        <v>5292</v>
      </c>
      <c r="H320" s="107">
        <v>112</v>
      </c>
      <c r="I320" s="29">
        <f>H320/0.07</f>
        <v>1599.9999999999998</v>
      </c>
      <c r="J320" s="30" t="s">
        <v>169</v>
      </c>
      <c r="K320" s="30">
        <f t="shared" si="79"/>
        <v>188.23529411764704</v>
      </c>
      <c r="L320" s="92"/>
      <c r="M320" s="93"/>
    </row>
    <row r="321" spans="1:13" x14ac:dyDescent="0.25">
      <c r="A321" s="21">
        <v>315</v>
      </c>
      <c r="B321" s="47">
        <v>4820085742581</v>
      </c>
      <c r="C321" s="48" t="s">
        <v>172</v>
      </c>
      <c r="D321" s="90" t="s">
        <v>170</v>
      </c>
      <c r="E321" s="21" t="s">
        <v>17</v>
      </c>
      <c r="F321" s="28" t="s">
        <v>67</v>
      </c>
      <c r="G321" s="28">
        <v>768</v>
      </c>
      <c r="H321" s="107">
        <v>389</v>
      </c>
      <c r="I321" s="29">
        <f>H321/0.5</f>
        <v>778</v>
      </c>
      <c r="J321" s="30" t="s">
        <v>169</v>
      </c>
      <c r="K321" s="30">
        <f t="shared" si="79"/>
        <v>91.529411764705884</v>
      </c>
      <c r="L321" s="30">
        <f>H321*F321</f>
        <v>3112</v>
      </c>
      <c r="M321" s="31">
        <f>H321*G321</f>
        <v>298752</v>
      </c>
    </row>
    <row r="322" spans="1:13" x14ac:dyDescent="0.25">
      <c r="A322" s="21">
        <v>316</v>
      </c>
      <c r="B322" s="49">
        <v>2000000000367</v>
      </c>
      <c r="C322" s="50" t="s">
        <v>173</v>
      </c>
      <c r="D322" s="90" t="s">
        <v>142</v>
      </c>
      <c r="E322" s="91" t="s">
        <v>17</v>
      </c>
      <c r="F322" s="91" t="s">
        <v>29</v>
      </c>
      <c r="G322" s="91">
        <v>44</v>
      </c>
      <c r="H322" s="107">
        <v>8447</v>
      </c>
      <c r="I322" s="45">
        <f>H322/12</f>
        <v>703.91666666666663</v>
      </c>
      <c r="J322" s="92" t="s">
        <v>169</v>
      </c>
      <c r="K322" s="30">
        <f t="shared" si="79"/>
        <v>82.813725490196077</v>
      </c>
      <c r="L322" s="92">
        <f>H322*F322</f>
        <v>8447</v>
      </c>
      <c r="M322" s="93">
        <f>H322*G322</f>
        <v>371668</v>
      </c>
    </row>
    <row r="323" spans="1:13" x14ac:dyDescent="0.25">
      <c r="A323" s="21">
        <v>317</v>
      </c>
      <c r="B323" s="35">
        <v>4820251521583</v>
      </c>
      <c r="C323" s="48" t="s">
        <v>174</v>
      </c>
      <c r="D323" s="90" t="s">
        <v>306</v>
      </c>
      <c r="E323" s="21" t="s">
        <v>17</v>
      </c>
      <c r="F323" s="28">
        <v>21</v>
      </c>
      <c r="G323" s="28">
        <v>5292</v>
      </c>
      <c r="H323" s="107">
        <v>87</v>
      </c>
      <c r="I323" s="29">
        <f>H323/0.07</f>
        <v>1242.8571428571427</v>
      </c>
      <c r="J323" s="30" t="s">
        <v>169</v>
      </c>
      <c r="K323" s="30">
        <f t="shared" si="79"/>
        <v>146.21848739495795</v>
      </c>
      <c r="L323" s="92"/>
      <c r="M323" s="93"/>
    </row>
    <row r="324" spans="1:13" hidden="1" x14ac:dyDescent="0.25">
      <c r="A324" s="21">
        <v>318</v>
      </c>
      <c r="B324" s="47">
        <v>4820085741669</v>
      </c>
      <c r="C324" s="48" t="s">
        <v>174</v>
      </c>
      <c r="D324" s="90" t="s">
        <v>168</v>
      </c>
      <c r="E324" s="21" t="s">
        <v>17</v>
      </c>
      <c r="F324" s="28">
        <v>10</v>
      </c>
      <c r="G324" s="28">
        <v>2520</v>
      </c>
      <c r="H324" s="107">
        <v>88</v>
      </c>
      <c r="I324" s="29">
        <f>H324/0.1</f>
        <v>880</v>
      </c>
      <c r="J324" s="30" t="s">
        <v>169</v>
      </c>
      <c r="K324" s="30">
        <f t="shared" si="79"/>
        <v>103.52941176470588</v>
      </c>
      <c r="L324" s="30">
        <f>H324*F324</f>
        <v>880</v>
      </c>
      <c r="M324" s="31">
        <f>H324*G324</f>
        <v>221760</v>
      </c>
    </row>
    <row r="325" spans="1:13" x14ac:dyDescent="0.25">
      <c r="A325" s="21">
        <v>319</v>
      </c>
      <c r="B325" s="47">
        <v>4820085741676</v>
      </c>
      <c r="C325" s="48" t="s">
        <v>174</v>
      </c>
      <c r="D325" s="90" t="s">
        <v>170</v>
      </c>
      <c r="E325" s="21" t="s">
        <v>17</v>
      </c>
      <c r="F325" s="28" t="s">
        <v>67</v>
      </c>
      <c r="G325" s="28">
        <v>768</v>
      </c>
      <c r="H325" s="107">
        <v>319</v>
      </c>
      <c r="I325" s="29">
        <f>H325/0.5</f>
        <v>638</v>
      </c>
      <c r="J325" s="30" t="s">
        <v>169</v>
      </c>
      <c r="K325" s="30">
        <f t="shared" si="79"/>
        <v>75.058823529411768</v>
      </c>
      <c r="L325" s="30">
        <f>H325*F325</f>
        <v>2552</v>
      </c>
      <c r="M325" s="31">
        <f>H325*G325</f>
        <v>244992</v>
      </c>
    </row>
    <row r="326" spans="1:13" x14ac:dyDescent="0.25">
      <c r="A326" s="21">
        <v>320</v>
      </c>
      <c r="B326" s="47">
        <v>4820085741683</v>
      </c>
      <c r="C326" s="48" t="s">
        <v>174</v>
      </c>
      <c r="D326" s="90" t="s">
        <v>129</v>
      </c>
      <c r="E326" s="21" t="s">
        <v>17</v>
      </c>
      <c r="F326" s="28" t="s">
        <v>67</v>
      </c>
      <c r="G326" s="28">
        <v>640</v>
      </c>
      <c r="H326" s="107">
        <v>569</v>
      </c>
      <c r="I326" s="29">
        <f>H326/0.9</f>
        <v>632.22222222222217</v>
      </c>
      <c r="J326" s="30" t="s">
        <v>169</v>
      </c>
      <c r="K326" s="30">
        <f t="shared" si="79"/>
        <v>74.379084967320253</v>
      </c>
      <c r="L326" s="30">
        <f>H326*F326</f>
        <v>4552</v>
      </c>
      <c r="M326" s="31">
        <f>H326*G326</f>
        <v>364160</v>
      </c>
    </row>
    <row r="327" spans="1:13" x14ac:dyDescent="0.25">
      <c r="A327" s="21">
        <v>321</v>
      </c>
      <c r="B327" s="47">
        <v>4820085742390</v>
      </c>
      <c r="C327" s="50" t="s">
        <v>332</v>
      </c>
      <c r="D327" s="90" t="s">
        <v>137</v>
      </c>
      <c r="E327" s="21" t="s">
        <v>17</v>
      </c>
      <c r="F327" s="28" t="s">
        <v>29</v>
      </c>
      <c r="G327" s="28">
        <v>144</v>
      </c>
      <c r="H327" s="107">
        <v>2182</v>
      </c>
      <c r="I327" s="29">
        <f>H327/3.5</f>
        <v>623.42857142857144</v>
      </c>
      <c r="J327" s="30" t="s">
        <v>169</v>
      </c>
      <c r="K327" s="30">
        <f t="shared" si="79"/>
        <v>73.344537815126046</v>
      </c>
      <c r="L327" s="30">
        <f>H327*F327</f>
        <v>2182</v>
      </c>
      <c r="M327" s="31">
        <f>H327*G327</f>
        <v>314208</v>
      </c>
    </row>
    <row r="328" spans="1:13" x14ac:dyDescent="0.25">
      <c r="A328" s="21">
        <v>322</v>
      </c>
      <c r="B328" s="49">
        <v>2000000000381</v>
      </c>
      <c r="C328" s="50" t="s">
        <v>175</v>
      </c>
      <c r="D328" s="90" t="s">
        <v>142</v>
      </c>
      <c r="E328" s="91" t="s">
        <v>17</v>
      </c>
      <c r="F328" s="91" t="s">
        <v>29</v>
      </c>
      <c r="G328" s="91">
        <v>44</v>
      </c>
      <c r="H328" s="107">
        <v>6989</v>
      </c>
      <c r="I328" s="45">
        <f>H328/12</f>
        <v>582.41666666666663</v>
      </c>
      <c r="J328" s="92" t="s">
        <v>169</v>
      </c>
      <c r="K328" s="30">
        <f t="shared" si="79"/>
        <v>68.519607843137251</v>
      </c>
      <c r="L328" s="92">
        <f>H328*F328</f>
        <v>6989</v>
      </c>
      <c r="M328" s="93">
        <f>H328*G328</f>
        <v>307516</v>
      </c>
    </row>
    <row r="329" spans="1:13" x14ac:dyDescent="0.25">
      <c r="A329" s="21">
        <v>323</v>
      </c>
      <c r="B329" s="35">
        <v>4820251521651</v>
      </c>
      <c r="C329" s="48" t="s">
        <v>176</v>
      </c>
      <c r="D329" s="90" t="s">
        <v>306</v>
      </c>
      <c r="E329" s="21" t="s">
        <v>17</v>
      </c>
      <c r="F329" s="28">
        <v>21</v>
      </c>
      <c r="G329" s="28">
        <v>5292</v>
      </c>
      <c r="H329" s="107">
        <v>87</v>
      </c>
      <c r="I329" s="29">
        <f>H329/0.07</f>
        <v>1242.8571428571427</v>
      </c>
      <c r="J329" s="30" t="s">
        <v>169</v>
      </c>
      <c r="K329" s="30">
        <f t="shared" si="79"/>
        <v>146.21848739495795</v>
      </c>
      <c r="L329" s="92"/>
      <c r="M329" s="93"/>
    </row>
    <row r="330" spans="1:13" x14ac:dyDescent="0.25">
      <c r="A330" s="21">
        <v>324</v>
      </c>
      <c r="B330" s="47">
        <v>4820085741768</v>
      </c>
      <c r="C330" s="48" t="s">
        <v>176</v>
      </c>
      <c r="D330" s="90" t="s">
        <v>170</v>
      </c>
      <c r="E330" s="21" t="s">
        <v>17</v>
      </c>
      <c r="F330" s="28" t="s">
        <v>67</v>
      </c>
      <c r="G330" s="28">
        <v>768</v>
      </c>
      <c r="H330" s="107">
        <v>319</v>
      </c>
      <c r="I330" s="29">
        <f>H330/0.5</f>
        <v>638</v>
      </c>
      <c r="J330" s="30" t="s">
        <v>169</v>
      </c>
      <c r="K330" s="30">
        <f t="shared" si="79"/>
        <v>75.058823529411768</v>
      </c>
      <c r="L330" s="30">
        <f>H330*F330</f>
        <v>2552</v>
      </c>
      <c r="M330" s="31">
        <f>H330*G330</f>
        <v>244992</v>
      </c>
    </row>
    <row r="331" spans="1:13" x14ac:dyDescent="0.25">
      <c r="A331" s="21">
        <v>325</v>
      </c>
      <c r="B331" s="47">
        <v>4820085741485</v>
      </c>
      <c r="C331" s="48" t="s">
        <v>176</v>
      </c>
      <c r="D331" s="90" t="s">
        <v>129</v>
      </c>
      <c r="E331" s="21" t="s">
        <v>17</v>
      </c>
      <c r="F331" s="28" t="s">
        <v>67</v>
      </c>
      <c r="G331" s="28">
        <v>640</v>
      </c>
      <c r="H331" s="107">
        <v>569</v>
      </c>
      <c r="I331" s="29">
        <f>H331/0.9</f>
        <v>632.22222222222217</v>
      </c>
      <c r="J331" s="30" t="s">
        <v>169</v>
      </c>
      <c r="K331" s="30">
        <f t="shared" si="79"/>
        <v>74.379084967320253</v>
      </c>
      <c r="L331" s="30">
        <f>H331*F331</f>
        <v>4552</v>
      </c>
      <c r="M331" s="31">
        <f>H331*G331</f>
        <v>364160</v>
      </c>
    </row>
    <row r="332" spans="1:13" x14ac:dyDescent="0.25">
      <c r="A332" s="21">
        <v>326</v>
      </c>
      <c r="B332" s="49">
        <v>2000000000398</v>
      </c>
      <c r="C332" s="50" t="s">
        <v>177</v>
      </c>
      <c r="D332" s="90" t="s">
        <v>142</v>
      </c>
      <c r="E332" s="91" t="s">
        <v>17</v>
      </c>
      <c r="F332" s="91" t="s">
        <v>29</v>
      </c>
      <c r="G332" s="91">
        <v>44</v>
      </c>
      <c r="H332" s="107">
        <v>6989</v>
      </c>
      <c r="I332" s="45">
        <f>H332/12</f>
        <v>582.41666666666663</v>
      </c>
      <c r="J332" s="92" t="s">
        <v>169</v>
      </c>
      <c r="K332" s="30">
        <f t="shared" si="79"/>
        <v>68.519607843137251</v>
      </c>
      <c r="L332" s="92">
        <f>H332*F332</f>
        <v>6989</v>
      </c>
      <c r="M332" s="93">
        <f>H332*G332</f>
        <v>307516</v>
      </c>
    </row>
    <row r="333" spans="1:13" x14ac:dyDescent="0.25">
      <c r="A333" s="21">
        <v>327</v>
      </c>
      <c r="B333" s="35">
        <v>4820251521606</v>
      </c>
      <c r="C333" s="48" t="s">
        <v>178</v>
      </c>
      <c r="D333" s="90" t="s">
        <v>306</v>
      </c>
      <c r="E333" s="21" t="s">
        <v>17</v>
      </c>
      <c r="F333" s="28">
        <v>21</v>
      </c>
      <c r="G333" s="28">
        <v>5292</v>
      </c>
      <c r="H333" s="107">
        <v>87</v>
      </c>
      <c r="I333" s="29">
        <f>H333/0.07</f>
        <v>1242.8571428571427</v>
      </c>
      <c r="J333" s="30" t="s">
        <v>169</v>
      </c>
      <c r="K333" s="30">
        <f t="shared" si="79"/>
        <v>146.21848739495795</v>
      </c>
      <c r="L333" s="92"/>
      <c r="M333" s="93"/>
    </row>
    <row r="334" spans="1:13" x14ac:dyDescent="0.25">
      <c r="A334" s="21">
        <v>328</v>
      </c>
      <c r="B334" s="47">
        <v>4820085741829</v>
      </c>
      <c r="C334" s="48" t="s">
        <v>178</v>
      </c>
      <c r="D334" s="90" t="s">
        <v>170</v>
      </c>
      <c r="E334" s="21" t="s">
        <v>17</v>
      </c>
      <c r="F334" s="28" t="s">
        <v>67</v>
      </c>
      <c r="G334" s="28">
        <v>768</v>
      </c>
      <c r="H334" s="107">
        <v>319</v>
      </c>
      <c r="I334" s="29">
        <f>H334/0.5</f>
        <v>638</v>
      </c>
      <c r="J334" s="30" t="s">
        <v>169</v>
      </c>
      <c r="K334" s="30">
        <f t="shared" si="79"/>
        <v>75.058823529411768</v>
      </c>
      <c r="L334" s="30">
        <f>H334*F334</f>
        <v>2552</v>
      </c>
      <c r="M334" s="31">
        <f>H334*G334</f>
        <v>244992</v>
      </c>
    </row>
    <row r="335" spans="1:13" x14ac:dyDescent="0.25">
      <c r="A335" s="21">
        <v>329</v>
      </c>
      <c r="B335" s="47">
        <v>4820085741492</v>
      </c>
      <c r="C335" s="48" t="s">
        <v>178</v>
      </c>
      <c r="D335" s="90" t="s">
        <v>129</v>
      </c>
      <c r="E335" s="21" t="s">
        <v>17</v>
      </c>
      <c r="F335" s="28" t="s">
        <v>67</v>
      </c>
      <c r="G335" s="28">
        <v>640</v>
      </c>
      <c r="H335" s="107">
        <v>569</v>
      </c>
      <c r="I335" s="29">
        <f>H335/0.9</f>
        <v>632.22222222222217</v>
      </c>
      <c r="J335" s="30" t="s">
        <v>169</v>
      </c>
      <c r="K335" s="30">
        <f t="shared" si="79"/>
        <v>74.379084967320253</v>
      </c>
      <c r="L335" s="30">
        <f>H335*F335</f>
        <v>4552</v>
      </c>
      <c r="M335" s="31">
        <f>H335*G335</f>
        <v>364160</v>
      </c>
    </row>
    <row r="336" spans="1:13" x14ac:dyDescent="0.25">
      <c r="A336" s="21">
        <v>330</v>
      </c>
      <c r="B336" s="49">
        <v>2000000000404</v>
      </c>
      <c r="C336" s="50" t="s">
        <v>179</v>
      </c>
      <c r="D336" s="90" t="s">
        <v>142</v>
      </c>
      <c r="E336" s="91" t="s">
        <v>17</v>
      </c>
      <c r="F336" s="91" t="s">
        <v>29</v>
      </c>
      <c r="G336" s="91">
        <v>44</v>
      </c>
      <c r="H336" s="107">
        <v>6989</v>
      </c>
      <c r="I336" s="45">
        <f>H336/12</f>
        <v>582.41666666666663</v>
      </c>
      <c r="J336" s="92" t="s">
        <v>169</v>
      </c>
      <c r="K336" s="30">
        <f t="shared" si="79"/>
        <v>68.519607843137251</v>
      </c>
      <c r="L336" s="92">
        <f>H336*F336</f>
        <v>6989</v>
      </c>
      <c r="M336" s="93">
        <f>H336*G336</f>
        <v>307516</v>
      </c>
    </row>
    <row r="337" spans="1:13" x14ac:dyDescent="0.25">
      <c r="A337" s="21">
        <v>331</v>
      </c>
      <c r="B337" s="35">
        <v>4820251521668</v>
      </c>
      <c r="C337" s="48" t="s">
        <v>180</v>
      </c>
      <c r="D337" s="90" t="s">
        <v>306</v>
      </c>
      <c r="E337" s="21" t="s">
        <v>17</v>
      </c>
      <c r="F337" s="28">
        <v>21</v>
      </c>
      <c r="G337" s="28">
        <v>5292</v>
      </c>
      <c r="H337" s="107">
        <v>87</v>
      </c>
      <c r="I337" s="29">
        <f>H337/0.07</f>
        <v>1242.8571428571427</v>
      </c>
      <c r="J337" s="30" t="s">
        <v>169</v>
      </c>
      <c r="K337" s="30">
        <f t="shared" si="79"/>
        <v>146.21848739495795</v>
      </c>
      <c r="L337" s="92"/>
      <c r="M337" s="93"/>
    </row>
    <row r="338" spans="1:13" x14ac:dyDescent="0.25">
      <c r="A338" s="21">
        <v>332</v>
      </c>
      <c r="B338" s="47">
        <v>4820085740433</v>
      </c>
      <c r="C338" s="48" t="s">
        <v>181</v>
      </c>
      <c r="D338" s="90" t="s">
        <v>170</v>
      </c>
      <c r="E338" s="21" t="s">
        <v>17</v>
      </c>
      <c r="F338" s="28" t="s">
        <v>67</v>
      </c>
      <c r="G338" s="28">
        <v>768</v>
      </c>
      <c r="H338" s="107">
        <v>319</v>
      </c>
      <c r="I338" s="29">
        <f>H338/0.5</f>
        <v>638</v>
      </c>
      <c r="J338" s="30" t="s">
        <v>169</v>
      </c>
      <c r="K338" s="30">
        <f t="shared" si="79"/>
        <v>75.058823529411768</v>
      </c>
      <c r="L338" s="30">
        <f>H338*F338</f>
        <v>2552</v>
      </c>
      <c r="M338" s="31">
        <f>H338*G338</f>
        <v>244992</v>
      </c>
    </row>
    <row r="339" spans="1:13" x14ac:dyDescent="0.25">
      <c r="A339" s="21">
        <v>333</v>
      </c>
      <c r="B339" s="49">
        <v>2000000000411</v>
      </c>
      <c r="C339" s="50" t="s">
        <v>182</v>
      </c>
      <c r="D339" s="90" t="s">
        <v>142</v>
      </c>
      <c r="E339" s="91" t="s">
        <v>17</v>
      </c>
      <c r="F339" s="91" t="s">
        <v>29</v>
      </c>
      <c r="G339" s="91">
        <v>44</v>
      </c>
      <c r="H339" s="107">
        <v>6989</v>
      </c>
      <c r="I339" s="45">
        <f>H339/12</f>
        <v>582.41666666666663</v>
      </c>
      <c r="J339" s="92" t="s">
        <v>169</v>
      </c>
      <c r="K339" s="30">
        <f t="shared" si="79"/>
        <v>68.519607843137251</v>
      </c>
      <c r="L339" s="92">
        <f>H339*F339</f>
        <v>6989</v>
      </c>
      <c r="M339" s="93">
        <f>H339*G339</f>
        <v>307516</v>
      </c>
    </row>
    <row r="340" spans="1:13" x14ac:dyDescent="0.25">
      <c r="A340" s="21">
        <v>334</v>
      </c>
      <c r="B340" s="35">
        <v>4820251521613</v>
      </c>
      <c r="C340" s="48" t="s">
        <v>183</v>
      </c>
      <c r="D340" s="90" t="s">
        <v>306</v>
      </c>
      <c r="E340" s="21" t="s">
        <v>17</v>
      </c>
      <c r="F340" s="28">
        <v>21</v>
      </c>
      <c r="G340" s="28">
        <v>5292</v>
      </c>
      <c r="H340" s="107">
        <v>87</v>
      </c>
      <c r="I340" s="29">
        <f>H340/0.07</f>
        <v>1242.8571428571427</v>
      </c>
      <c r="J340" s="30" t="s">
        <v>169</v>
      </c>
      <c r="K340" s="30">
        <f t="shared" si="79"/>
        <v>146.21848739495795</v>
      </c>
      <c r="L340" s="92"/>
      <c r="M340" s="93"/>
    </row>
    <row r="341" spans="1:13" x14ac:dyDescent="0.25">
      <c r="A341" s="21">
        <v>335</v>
      </c>
      <c r="B341" s="25">
        <v>4820085743526</v>
      </c>
      <c r="C341" s="48" t="s">
        <v>183</v>
      </c>
      <c r="D341" s="90" t="s">
        <v>170</v>
      </c>
      <c r="E341" s="21" t="s">
        <v>17</v>
      </c>
      <c r="F341" s="28" t="s">
        <v>67</v>
      </c>
      <c r="G341" s="28">
        <v>768</v>
      </c>
      <c r="H341" s="107">
        <v>319</v>
      </c>
      <c r="I341" s="29">
        <f>H341/0.5</f>
        <v>638</v>
      </c>
      <c r="J341" s="30" t="s">
        <v>169</v>
      </c>
      <c r="K341" s="30">
        <f t="shared" si="79"/>
        <v>75.058823529411768</v>
      </c>
      <c r="L341" s="30">
        <f>H341*F341</f>
        <v>2552</v>
      </c>
      <c r="M341" s="31">
        <f>H341*G341</f>
        <v>244992</v>
      </c>
    </row>
    <row r="342" spans="1:13" x14ac:dyDescent="0.25">
      <c r="A342" s="21">
        <v>336</v>
      </c>
      <c r="B342" s="25">
        <v>4820085745216</v>
      </c>
      <c r="C342" s="48" t="s">
        <v>183</v>
      </c>
      <c r="D342" s="90" t="s">
        <v>129</v>
      </c>
      <c r="E342" s="21" t="s">
        <v>17</v>
      </c>
      <c r="F342" s="28" t="s">
        <v>67</v>
      </c>
      <c r="G342" s="28">
        <v>640</v>
      </c>
      <c r="H342" s="107">
        <v>569</v>
      </c>
      <c r="I342" s="29">
        <f>H342/0.9</f>
        <v>632.22222222222217</v>
      </c>
      <c r="J342" s="30" t="s">
        <v>169</v>
      </c>
      <c r="K342" s="30">
        <f t="shared" si="79"/>
        <v>74.379084967320253</v>
      </c>
      <c r="L342" s="30">
        <f>H342*F342</f>
        <v>4552</v>
      </c>
      <c r="M342" s="31">
        <f>H342*G342</f>
        <v>364160</v>
      </c>
    </row>
    <row r="343" spans="1:13" x14ac:dyDescent="0.25">
      <c r="A343" s="21">
        <v>337</v>
      </c>
      <c r="B343" s="49">
        <v>2000000000374</v>
      </c>
      <c r="C343" s="50" t="s">
        <v>184</v>
      </c>
      <c r="D343" s="90" t="s">
        <v>142</v>
      </c>
      <c r="E343" s="91" t="s">
        <v>17</v>
      </c>
      <c r="F343" s="91" t="s">
        <v>29</v>
      </c>
      <c r="G343" s="91">
        <v>44</v>
      </c>
      <c r="H343" s="107">
        <v>6989</v>
      </c>
      <c r="I343" s="45">
        <f>H343/12</f>
        <v>582.41666666666663</v>
      </c>
      <c r="J343" s="92" t="s">
        <v>169</v>
      </c>
      <c r="K343" s="30">
        <f t="shared" si="79"/>
        <v>68.519607843137251</v>
      </c>
      <c r="L343" s="92">
        <f>H343*F343</f>
        <v>6989</v>
      </c>
      <c r="M343" s="93">
        <f>H343*G343</f>
        <v>307516</v>
      </c>
    </row>
    <row r="344" spans="1:13" x14ac:dyDescent="0.25">
      <c r="A344" s="21">
        <v>338</v>
      </c>
      <c r="B344" s="35">
        <v>4820251521675</v>
      </c>
      <c r="C344" s="50" t="s">
        <v>185</v>
      </c>
      <c r="D344" s="90" t="s">
        <v>306</v>
      </c>
      <c r="E344" s="91" t="s">
        <v>17</v>
      </c>
      <c r="F344" s="91">
        <v>21</v>
      </c>
      <c r="G344" s="28">
        <v>5292</v>
      </c>
      <c r="H344" s="107">
        <v>98</v>
      </c>
      <c r="I344" s="29">
        <f>H344/0.07</f>
        <v>1399.9999999999998</v>
      </c>
      <c r="J344" s="30" t="s">
        <v>169</v>
      </c>
      <c r="K344" s="30">
        <f t="shared" si="79"/>
        <v>164.70588235294116</v>
      </c>
      <c r="L344" s="92"/>
      <c r="M344" s="93"/>
    </row>
    <row r="345" spans="1:13" x14ac:dyDescent="0.25">
      <c r="A345" s="21">
        <v>339</v>
      </c>
      <c r="B345" s="49">
        <v>2000000000336</v>
      </c>
      <c r="C345" s="50" t="s">
        <v>185</v>
      </c>
      <c r="D345" s="90" t="s">
        <v>142</v>
      </c>
      <c r="E345" s="91" t="s">
        <v>17</v>
      </c>
      <c r="F345" s="91" t="s">
        <v>29</v>
      </c>
      <c r="G345" s="91">
        <v>44</v>
      </c>
      <c r="H345" s="107">
        <v>8447</v>
      </c>
      <c r="I345" s="45">
        <f>H345/12</f>
        <v>703.91666666666663</v>
      </c>
      <c r="J345" s="92" t="s">
        <v>169</v>
      </c>
      <c r="K345" s="30">
        <f t="shared" si="79"/>
        <v>82.813725490196077</v>
      </c>
      <c r="L345" s="92">
        <f>H345*F345</f>
        <v>8447</v>
      </c>
      <c r="M345" s="93">
        <f>H345*G345</f>
        <v>371668</v>
      </c>
    </row>
    <row r="346" spans="1:13" x14ac:dyDescent="0.25">
      <c r="A346" s="21">
        <v>340</v>
      </c>
      <c r="B346" s="35">
        <v>4820251521569</v>
      </c>
      <c r="C346" s="48" t="s">
        <v>186</v>
      </c>
      <c r="D346" s="90" t="s">
        <v>306</v>
      </c>
      <c r="E346" s="91" t="s">
        <v>17</v>
      </c>
      <c r="F346" s="91">
        <v>21</v>
      </c>
      <c r="G346" s="28">
        <v>5292</v>
      </c>
      <c r="H346" s="107">
        <v>88</v>
      </c>
      <c r="I346" s="29">
        <f>H346/0.07</f>
        <v>1257.1428571428571</v>
      </c>
      <c r="J346" s="30" t="s">
        <v>169</v>
      </c>
      <c r="K346" s="30">
        <f t="shared" si="79"/>
        <v>147.89915966386553</v>
      </c>
      <c r="L346" s="92"/>
      <c r="M346" s="93"/>
    </row>
    <row r="347" spans="1:13" x14ac:dyDescent="0.25">
      <c r="A347" s="21">
        <v>341</v>
      </c>
      <c r="B347" s="49">
        <v>2000000000343</v>
      </c>
      <c r="C347" s="50" t="s">
        <v>187</v>
      </c>
      <c r="D347" s="90" t="s">
        <v>142</v>
      </c>
      <c r="E347" s="91" t="s">
        <v>17</v>
      </c>
      <c r="F347" s="91" t="s">
        <v>29</v>
      </c>
      <c r="G347" s="91">
        <v>44</v>
      </c>
      <c r="H347" s="107">
        <v>8447</v>
      </c>
      <c r="I347" s="45">
        <f>H347/12</f>
        <v>703.91666666666663</v>
      </c>
      <c r="J347" s="92" t="s">
        <v>169</v>
      </c>
      <c r="K347" s="30">
        <f t="shared" si="79"/>
        <v>82.813725490196077</v>
      </c>
      <c r="L347" s="92">
        <f>H347*F347</f>
        <v>8447</v>
      </c>
      <c r="M347" s="93">
        <f>H347*G347</f>
        <v>371668</v>
      </c>
    </row>
    <row r="348" spans="1:13" x14ac:dyDescent="0.25">
      <c r="A348" s="21">
        <v>342</v>
      </c>
      <c r="B348" s="35">
        <v>4820251521644</v>
      </c>
      <c r="C348" s="48" t="s">
        <v>188</v>
      </c>
      <c r="D348" s="90" t="s">
        <v>306</v>
      </c>
      <c r="E348" s="91" t="s">
        <v>17</v>
      </c>
      <c r="F348" s="91">
        <v>21</v>
      </c>
      <c r="G348" s="28">
        <v>5292</v>
      </c>
      <c r="H348" s="107">
        <v>98</v>
      </c>
      <c r="I348" s="29">
        <f>H348/0.07</f>
        <v>1399.9999999999998</v>
      </c>
      <c r="J348" s="30" t="s">
        <v>169</v>
      </c>
      <c r="K348" s="30">
        <f t="shared" si="79"/>
        <v>164.70588235294116</v>
      </c>
      <c r="L348" s="92"/>
      <c r="M348" s="93"/>
    </row>
    <row r="349" spans="1:13" x14ac:dyDescent="0.25">
      <c r="A349" s="21">
        <v>343</v>
      </c>
      <c r="B349" s="49">
        <v>2000000000350</v>
      </c>
      <c r="C349" s="50" t="s">
        <v>189</v>
      </c>
      <c r="D349" s="90" t="s">
        <v>142</v>
      </c>
      <c r="E349" s="91" t="s">
        <v>17</v>
      </c>
      <c r="F349" s="91" t="s">
        <v>29</v>
      </c>
      <c r="G349" s="91">
        <v>44</v>
      </c>
      <c r="H349" s="107">
        <v>8447</v>
      </c>
      <c r="I349" s="45">
        <f>H349/12</f>
        <v>703.91666666666663</v>
      </c>
      <c r="J349" s="92" t="s">
        <v>169</v>
      </c>
      <c r="K349" s="30">
        <f t="shared" si="79"/>
        <v>82.813725490196077</v>
      </c>
      <c r="L349" s="92">
        <f>H349*F349</f>
        <v>8447</v>
      </c>
      <c r="M349" s="93">
        <f>H349*G349</f>
        <v>371668</v>
      </c>
    </row>
    <row r="350" spans="1:13" x14ac:dyDescent="0.25">
      <c r="A350" s="21">
        <v>344</v>
      </c>
      <c r="B350" s="35">
        <v>4820251521576</v>
      </c>
      <c r="C350" s="48" t="s">
        <v>190</v>
      </c>
      <c r="D350" s="90" t="s">
        <v>306</v>
      </c>
      <c r="E350" s="21" t="s">
        <v>17</v>
      </c>
      <c r="F350" s="28">
        <v>21</v>
      </c>
      <c r="G350" s="28">
        <v>5292</v>
      </c>
      <c r="H350" s="107">
        <v>87</v>
      </c>
      <c r="I350" s="29">
        <f>H350/0.07</f>
        <v>1242.8571428571427</v>
      </c>
      <c r="J350" s="30" t="s">
        <v>169</v>
      </c>
      <c r="K350" s="30">
        <f t="shared" si="79"/>
        <v>146.21848739495795</v>
      </c>
      <c r="L350" s="92"/>
      <c r="M350" s="93"/>
    </row>
    <row r="351" spans="1:13" x14ac:dyDescent="0.25">
      <c r="A351" s="21">
        <v>345</v>
      </c>
      <c r="B351" s="47">
        <v>4820085741737</v>
      </c>
      <c r="C351" s="48" t="s">
        <v>190</v>
      </c>
      <c r="D351" s="90" t="s">
        <v>170</v>
      </c>
      <c r="E351" s="21" t="s">
        <v>17</v>
      </c>
      <c r="F351" s="28" t="s">
        <v>67</v>
      </c>
      <c r="G351" s="28">
        <v>768</v>
      </c>
      <c r="H351" s="107">
        <v>319</v>
      </c>
      <c r="I351" s="29">
        <f>H351/0.5</f>
        <v>638</v>
      </c>
      <c r="J351" s="30" t="s">
        <v>169</v>
      </c>
      <c r="K351" s="30">
        <f t="shared" si="79"/>
        <v>75.058823529411768</v>
      </c>
      <c r="L351" s="30">
        <f>H351*F351</f>
        <v>2552</v>
      </c>
      <c r="M351" s="31">
        <f>H351*G351</f>
        <v>244992</v>
      </c>
    </row>
    <row r="352" spans="1:13" x14ac:dyDescent="0.25">
      <c r="A352" s="21">
        <v>346</v>
      </c>
      <c r="B352" s="47">
        <v>4820085741744</v>
      </c>
      <c r="C352" s="48" t="s">
        <v>190</v>
      </c>
      <c r="D352" s="90" t="s">
        <v>129</v>
      </c>
      <c r="E352" s="21" t="s">
        <v>17</v>
      </c>
      <c r="F352" s="28" t="s">
        <v>67</v>
      </c>
      <c r="G352" s="28">
        <v>640</v>
      </c>
      <c r="H352" s="107">
        <v>569</v>
      </c>
      <c r="I352" s="29">
        <f>H352/0.9</f>
        <v>632.22222222222217</v>
      </c>
      <c r="J352" s="30" t="s">
        <v>169</v>
      </c>
      <c r="K352" s="30">
        <f t="shared" si="79"/>
        <v>74.379084967320253</v>
      </c>
      <c r="L352" s="30">
        <f>H352*F352</f>
        <v>4552</v>
      </c>
      <c r="M352" s="31">
        <f>H352*G352</f>
        <v>364160</v>
      </c>
    </row>
    <row r="353" spans="1:15" x14ac:dyDescent="0.25">
      <c r="A353" s="21">
        <v>347</v>
      </c>
      <c r="B353" s="49">
        <v>2000000000428</v>
      </c>
      <c r="C353" s="50" t="s">
        <v>191</v>
      </c>
      <c r="D353" s="90" t="s">
        <v>142</v>
      </c>
      <c r="E353" s="91" t="s">
        <v>17</v>
      </c>
      <c r="F353" s="91" t="s">
        <v>29</v>
      </c>
      <c r="G353" s="91">
        <v>44</v>
      </c>
      <c r="H353" s="107">
        <v>6989</v>
      </c>
      <c r="I353" s="45">
        <f>H353/12</f>
        <v>582.41666666666663</v>
      </c>
      <c r="J353" s="92" t="s">
        <v>169</v>
      </c>
      <c r="K353" s="30">
        <f t="shared" si="79"/>
        <v>68.519607843137251</v>
      </c>
      <c r="L353" s="92">
        <f>H353*F353</f>
        <v>6989</v>
      </c>
      <c r="M353" s="93">
        <f>H353*G353</f>
        <v>307516</v>
      </c>
    </row>
    <row r="354" spans="1:15" x14ac:dyDescent="0.25">
      <c r="A354" s="21">
        <v>348</v>
      </c>
      <c r="B354" s="35">
        <v>4820251521590</v>
      </c>
      <c r="C354" s="48" t="s">
        <v>192</v>
      </c>
      <c r="D354" s="90" t="s">
        <v>306</v>
      </c>
      <c r="E354" s="21" t="s">
        <v>17</v>
      </c>
      <c r="F354" s="28">
        <v>21</v>
      </c>
      <c r="G354" s="28">
        <v>5292</v>
      </c>
      <c r="H354" s="107">
        <v>87</v>
      </c>
      <c r="I354" s="29">
        <f>H354/0.07</f>
        <v>1242.8571428571427</v>
      </c>
      <c r="J354" s="30" t="s">
        <v>169</v>
      </c>
      <c r="K354" s="30">
        <f t="shared" si="79"/>
        <v>146.21848739495795</v>
      </c>
      <c r="L354" s="92"/>
      <c r="M354" s="93"/>
    </row>
    <row r="355" spans="1:15" x14ac:dyDescent="0.25">
      <c r="A355" s="21">
        <v>349</v>
      </c>
      <c r="B355" s="47">
        <v>4820085741645</v>
      </c>
      <c r="C355" s="48" t="s">
        <v>192</v>
      </c>
      <c r="D355" s="90" t="s">
        <v>170</v>
      </c>
      <c r="E355" s="21" t="s">
        <v>17</v>
      </c>
      <c r="F355" s="28" t="s">
        <v>67</v>
      </c>
      <c r="G355" s="28">
        <v>768</v>
      </c>
      <c r="H355" s="107">
        <v>319</v>
      </c>
      <c r="I355" s="29">
        <f>H355/0.5</f>
        <v>638</v>
      </c>
      <c r="J355" s="30" t="s">
        <v>169</v>
      </c>
      <c r="K355" s="30">
        <f t="shared" si="79"/>
        <v>75.058823529411768</v>
      </c>
      <c r="L355" s="30">
        <f>H355*F355</f>
        <v>2552</v>
      </c>
      <c r="M355" s="31">
        <f>H355*G355</f>
        <v>244992</v>
      </c>
    </row>
    <row r="356" spans="1:15" x14ac:dyDescent="0.25">
      <c r="A356" s="21">
        <v>350</v>
      </c>
      <c r="B356" s="49">
        <v>2000000000435</v>
      </c>
      <c r="C356" s="50" t="s">
        <v>193</v>
      </c>
      <c r="D356" s="90" t="s">
        <v>142</v>
      </c>
      <c r="E356" s="91" t="s">
        <v>17</v>
      </c>
      <c r="F356" s="91" t="s">
        <v>29</v>
      </c>
      <c r="G356" s="91">
        <v>44</v>
      </c>
      <c r="H356" s="107">
        <v>6989</v>
      </c>
      <c r="I356" s="45">
        <f>H356/12</f>
        <v>582.41666666666663</v>
      </c>
      <c r="J356" s="92" t="s">
        <v>169</v>
      </c>
      <c r="K356" s="30">
        <f t="shared" si="79"/>
        <v>68.519607843137251</v>
      </c>
      <c r="L356" s="92">
        <f>H356*F356</f>
        <v>6989</v>
      </c>
      <c r="M356" s="93">
        <f>H356*G356</f>
        <v>307516</v>
      </c>
    </row>
    <row r="357" spans="1:15" x14ac:dyDescent="0.2">
      <c r="A357" s="21">
        <v>351</v>
      </c>
      <c r="B357" s="22" t="s">
        <v>318</v>
      </c>
      <c r="C357" s="22"/>
      <c r="D357" s="23"/>
      <c r="E357" s="22"/>
      <c r="F357" s="22"/>
      <c r="G357" s="22"/>
      <c r="H357" s="22"/>
      <c r="I357" s="24"/>
      <c r="J357" s="22"/>
      <c r="K357" s="22"/>
      <c r="L357" s="22"/>
      <c r="M357" s="22"/>
    </row>
    <row r="358" spans="1:15" x14ac:dyDescent="0.25">
      <c r="A358" s="21">
        <v>352</v>
      </c>
      <c r="B358" s="35">
        <v>4820085745247</v>
      </c>
      <c r="C358" s="66" t="s">
        <v>195</v>
      </c>
      <c r="D358" s="39" t="s">
        <v>194</v>
      </c>
      <c r="E358" s="28" t="s">
        <v>17</v>
      </c>
      <c r="F358" s="28" t="s">
        <v>67</v>
      </c>
      <c r="G358" s="28">
        <v>560</v>
      </c>
      <c r="H358" s="107">
        <v>546</v>
      </c>
      <c r="I358" s="29">
        <f>H358/0.65</f>
        <v>840</v>
      </c>
      <c r="J358" s="28" t="s">
        <v>118</v>
      </c>
      <c r="K358" s="30">
        <f t="shared" ref="K358:K373" si="80">I358/8</f>
        <v>105</v>
      </c>
      <c r="L358" s="30">
        <f t="shared" ref="L358:L373" si="81">H358*F358</f>
        <v>4368</v>
      </c>
      <c r="M358" s="31">
        <f t="shared" ref="M358:M373" si="82">H358*G358</f>
        <v>305760</v>
      </c>
      <c r="N358" s="113"/>
      <c r="O358" s="100"/>
    </row>
    <row r="359" spans="1:15" x14ac:dyDescent="0.25">
      <c r="A359" s="21">
        <v>353</v>
      </c>
      <c r="B359" s="35">
        <v>4820085745254</v>
      </c>
      <c r="C359" s="66" t="s">
        <v>195</v>
      </c>
      <c r="D359" s="39" t="s">
        <v>41</v>
      </c>
      <c r="E359" s="28" t="s">
        <v>17</v>
      </c>
      <c r="F359" s="28">
        <v>2</v>
      </c>
      <c r="G359" s="28">
        <v>112</v>
      </c>
      <c r="H359" s="107">
        <v>1965</v>
      </c>
      <c r="I359" s="29">
        <f>H359/2.5</f>
        <v>786</v>
      </c>
      <c r="J359" s="28" t="s">
        <v>118</v>
      </c>
      <c r="K359" s="30">
        <f t="shared" si="80"/>
        <v>98.25</v>
      </c>
      <c r="L359" s="30">
        <f t="shared" si="81"/>
        <v>3930</v>
      </c>
      <c r="M359" s="31">
        <f t="shared" si="82"/>
        <v>220080</v>
      </c>
      <c r="N359" s="113"/>
    </row>
    <row r="360" spans="1:15" x14ac:dyDescent="0.25">
      <c r="A360" s="21">
        <v>354</v>
      </c>
      <c r="B360" s="49">
        <v>2000000000966</v>
      </c>
      <c r="C360" s="66" t="s">
        <v>195</v>
      </c>
      <c r="D360" s="39" t="s">
        <v>99</v>
      </c>
      <c r="E360" s="28" t="s">
        <v>17</v>
      </c>
      <c r="F360" s="28">
        <v>1</v>
      </c>
      <c r="G360" s="28">
        <v>44</v>
      </c>
      <c r="H360" s="107">
        <v>7063</v>
      </c>
      <c r="I360" s="29">
        <f>H360/9</f>
        <v>784.77777777777783</v>
      </c>
      <c r="J360" s="28" t="s">
        <v>118</v>
      </c>
      <c r="K360" s="30">
        <f t="shared" si="80"/>
        <v>98.097222222222229</v>
      </c>
      <c r="L360" s="30">
        <f t="shared" si="81"/>
        <v>7063</v>
      </c>
      <c r="M360" s="31">
        <f t="shared" si="82"/>
        <v>310772</v>
      </c>
      <c r="N360" s="113"/>
    </row>
    <row r="361" spans="1:15" x14ac:dyDescent="0.25">
      <c r="A361" s="21">
        <v>355</v>
      </c>
      <c r="B361" s="35">
        <v>4820085745186</v>
      </c>
      <c r="C361" s="46" t="s">
        <v>196</v>
      </c>
      <c r="D361" s="39" t="s">
        <v>194</v>
      </c>
      <c r="E361" s="28" t="s">
        <v>17</v>
      </c>
      <c r="F361" s="28" t="s">
        <v>67</v>
      </c>
      <c r="G361" s="28">
        <v>560</v>
      </c>
      <c r="H361" s="107">
        <v>546</v>
      </c>
      <c r="I361" s="29">
        <f>H361/0.65</f>
        <v>840</v>
      </c>
      <c r="J361" s="28" t="s">
        <v>118</v>
      </c>
      <c r="K361" s="30">
        <f t="shared" si="80"/>
        <v>105</v>
      </c>
      <c r="L361" s="30">
        <f t="shared" si="81"/>
        <v>4368</v>
      </c>
      <c r="M361" s="31">
        <f t="shared" si="82"/>
        <v>305760</v>
      </c>
      <c r="N361" s="113"/>
    </row>
    <row r="362" spans="1:15" x14ac:dyDescent="0.25">
      <c r="A362" s="21">
        <v>356</v>
      </c>
      <c r="B362" s="35">
        <v>4820085745193</v>
      </c>
      <c r="C362" s="46" t="s">
        <v>196</v>
      </c>
      <c r="D362" s="39" t="s">
        <v>41</v>
      </c>
      <c r="E362" s="28" t="s">
        <v>17</v>
      </c>
      <c r="F362" s="28">
        <v>2</v>
      </c>
      <c r="G362" s="28">
        <v>112</v>
      </c>
      <c r="H362" s="107">
        <v>1965</v>
      </c>
      <c r="I362" s="29">
        <f>H362/2.5</f>
        <v>786</v>
      </c>
      <c r="J362" s="28" t="s">
        <v>118</v>
      </c>
      <c r="K362" s="30">
        <f t="shared" si="80"/>
        <v>98.25</v>
      </c>
      <c r="L362" s="30">
        <f t="shared" si="81"/>
        <v>3930</v>
      </c>
      <c r="M362" s="31">
        <f t="shared" si="82"/>
        <v>220080</v>
      </c>
      <c r="N362" s="113"/>
    </row>
    <row r="363" spans="1:15" x14ac:dyDescent="0.25">
      <c r="A363" s="21">
        <v>357</v>
      </c>
      <c r="B363" s="49">
        <v>2000000000967</v>
      </c>
      <c r="C363" s="66" t="s">
        <v>197</v>
      </c>
      <c r="D363" s="39" t="s">
        <v>99</v>
      </c>
      <c r="E363" s="28" t="s">
        <v>17</v>
      </c>
      <c r="F363" s="28">
        <v>1</v>
      </c>
      <c r="G363" s="28">
        <v>44</v>
      </c>
      <c r="H363" s="107">
        <v>7063</v>
      </c>
      <c r="I363" s="29">
        <f>H363/9</f>
        <v>784.77777777777783</v>
      </c>
      <c r="J363" s="28" t="s">
        <v>118</v>
      </c>
      <c r="K363" s="30">
        <f t="shared" si="80"/>
        <v>98.097222222222229</v>
      </c>
      <c r="L363" s="30">
        <f t="shared" si="81"/>
        <v>7063</v>
      </c>
      <c r="M363" s="31">
        <f t="shared" si="82"/>
        <v>310772</v>
      </c>
      <c r="N363" s="113"/>
    </row>
    <row r="364" spans="1:15" x14ac:dyDescent="0.25">
      <c r="A364" s="21">
        <v>358</v>
      </c>
      <c r="B364" s="35">
        <v>4820085745261</v>
      </c>
      <c r="C364" s="46" t="s">
        <v>198</v>
      </c>
      <c r="D364" s="39" t="s">
        <v>194</v>
      </c>
      <c r="E364" s="28" t="s">
        <v>17</v>
      </c>
      <c r="F364" s="28" t="s">
        <v>67</v>
      </c>
      <c r="G364" s="28">
        <v>560</v>
      </c>
      <c r="H364" s="107">
        <v>546</v>
      </c>
      <c r="I364" s="29">
        <f>H364/0.65</f>
        <v>840</v>
      </c>
      <c r="J364" s="28" t="s">
        <v>118</v>
      </c>
      <c r="K364" s="30">
        <f t="shared" si="80"/>
        <v>105</v>
      </c>
      <c r="L364" s="30">
        <f t="shared" si="81"/>
        <v>4368</v>
      </c>
      <c r="M364" s="31">
        <f t="shared" si="82"/>
        <v>305760</v>
      </c>
      <c r="N364" s="113"/>
    </row>
    <row r="365" spans="1:15" x14ac:dyDescent="0.25">
      <c r="A365" s="21">
        <v>359</v>
      </c>
      <c r="B365" s="35">
        <v>4820085745278</v>
      </c>
      <c r="C365" s="46" t="s">
        <v>198</v>
      </c>
      <c r="D365" s="39" t="s">
        <v>41</v>
      </c>
      <c r="E365" s="28" t="s">
        <v>17</v>
      </c>
      <c r="F365" s="28">
        <v>2</v>
      </c>
      <c r="G365" s="28">
        <v>112</v>
      </c>
      <c r="H365" s="107">
        <v>1965</v>
      </c>
      <c r="I365" s="29">
        <f>H365/2.5</f>
        <v>786</v>
      </c>
      <c r="J365" s="28" t="s">
        <v>118</v>
      </c>
      <c r="K365" s="30">
        <f t="shared" si="80"/>
        <v>98.25</v>
      </c>
      <c r="L365" s="30">
        <f t="shared" si="81"/>
        <v>3930</v>
      </c>
      <c r="M365" s="31">
        <f t="shared" si="82"/>
        <v>220080</v>
      </c>
      <c r="N365" s="113"/>
    </row>
    <row r="366" spans="1:15" x14ac:dyDescent="0.25">
      <c r="A366" s="21">
        <v>360</v>
      </c>
      <c r="B366" s="49">
        <v>2000000000968</v>
      </c>
      <c r="C366" s="66" t="s">
        <v>199</v>
      </c>
      <c r="D366" s="39" t="s">
        <v>99</v>
      </c>
      <c r="E366" s="28" t="s">
        <v>17</v>
      </c>
      <c r="F366" s="28">
        <v>1</v>
      </c>
      <c r="G366" s="28">
        <v>44</v>
      </c>
      <c r="H366" s="107">
        <v>7063</v>
      </c>
      <c r="I366" s="29">
        <f>H366/9</f>
        <v>784.77777777777783</v>
      </c>
      <c r="J366" s="28" t="s">
        <v>118</v>
      </c>
      <c r="K366" s="30">
        <f t="shared" si="80"/>
        <v>98.097222222222229</v>
      </c>
      <c r="L366" s="30">
        <f t="shared" si="81"/>
        <v>7063</v>
      </c>
      <c r="M366" s="31">
        <f t="shared" si="82"/>
        <v>310772</v>
      </c>
      <c r="N366" s="113"/>
    </row>
    <row r="367" spans="1:15" x14ac:dyDescent="0.25">
      <c r="A367" s="21">
        <v>361</v>
      </c>
      <c r="B367" s="35">
        <v>4820085745223</v>
      </c>
      <c r="C367" s="46" t="s">
        <v>200</v>
      </c>
      <c r="D367" s="39" t="s">
        <v>194</v>
      </c>
      <c r="E367" s="28" t="s">
        <v>17</v>
      </c>
      <c r="F367" s="28" t="s">
        <v>67</v>
      </c>
      <c r="G367" s="28">
        <v>560</v>
      </c>
      <c r="H367" s="107">
        <v>546</v>
      </c>
      <c r="I367" s="29">
        <f>H367/0.65</f>
        <v>840</v>
      </c>
      <c r="J367" s="28" t="s">
        <v>118</v>
      </c>
      <c r="K367" s="30">
        <f t="shared" si="80"/>
        <v>105</v>
      </c>
      <c r="L367" s="30">
        <f t="shared" si="81"/>
        <v>4368</v>
      </c>
      <c r="M367" s="31">
        <f t="shared" si="82"/>
        <v>305760</v>
      </c>
      <c r="N367" s="113"/>
    </row>
    <row r="368" spans="1:15" x14ac:dyDescent="0.25">
      <c r="A368" s="21">
        <v>362</v>
      </c>
      <c r="B368" s="35">
        <v>4820085745230</v>
      </c>
      <c r="C368" s="46" t="s">
        <v>200</v>
      </c>
      <c r="D368" s="39" t="s">
        <v>41</v>
      </c>
      <c r="E368" s="28" t="s">
        <v>17</v>
      </c>
      <c r="F368" s="28">
        <v>2</v>
      </c>
      <c r="G368" s="28">
        <v>112</v>
      </c>
      <c r="H368" s="107">
        <v>1965</v>
      </c>
      <c r="I368" s="29">
        <f>H368/2.5</f>
        <v>786</v>
      </c>
      <c r="J368" s="28" t="s">
        <v>118</v>
      </c>
      <c r="K368" s="30">
        <f t="shared" si="80"/>
        <v>98.25</v>
      </c>
      <c r="L368" s="30">
        <f t="shared" si="81"/>
        <v>3930</v>
      </c>
      <c r="M368" s="31">
        <f t="shared" si="82"/>
        <v>220080</v>
      </c>
      <c r="N368" s="113"/>
    </row>
    <row r="369" spans="1:14" x14ac:dyDescent="0.25">
      <c r="A369" s="21">
        <v>363</v>
      </c>
      <c r="B369" s="49">
        <v>2000000000969</v>
      </c>
      <c r="C369" s="66" t="s">
        <v>201</v>
      </c>
      <c r="D369" s="39" t="s">
        <v>99</v>
      </c>
      <c r="E369" s="28" t="s">
        <v>17</v>
      </c>
      <c r="F369" s="28">
        <v>1</v>
      </c>
      <c r="G369" s="28">
        <v>44</v>
      </c>
      <c r="H369" s="107">
        <v>7063</v>
      </c>
      <c r="I369" s="29">
        <f>H369/9</f>
        <v>784.77777777777783</v>
      </c>
      <c r="J369" s="28" t="s">
        <v>118</v>
      </c>
      <c r="K369" s="30">
        <f t="shared" si="80"/>
        <v>98.097222222222229</v>
      </c>
      <c r="L369" s="30">
        <f t="shared" si="81"/>
        <v>7063</v>
      </c>
      <c r="M369" s="31">
        <f t="shared" si="82"/>
        <v>310772</v>
      </c>
      <c r="N369" s="113"/>
    </row>
    <row r="370" spans="1:14" x14ac:dyDescent="0.25">
      <c r="A370" s="21">
        <v>364</v>
      </c>
      <c r="B370" s="35">
        <v>4820085745209</v>
      </c>
      <c r="C370" s="66" t="s">
        <v>202</v>
      </c>
      <c r="D370" s="39" t="s">
        <v>194</v>
      </c>
      <c r="E370" s="28" t="s">
        <v>17</v>
      </c>
      <c r="F370" s="28" t="s">
        <v>67</v>
      </c>
      <c r="G370" s="28">
        <v>560</v>
      </c>
      <c r="H370" s="107">
        <v>546</v>
      </c>
      <c r="I370" s="29">
        <f>H370/0.65</f>
        <v>840</v>
      </c>
      <c r="J370" s="28" t="s">
        <v>118</v>
      </c>
      <c r="K370" s="30">
        <f t="shared" si="80"/>
        <v>105</v>
      </c>
      <c r="L370" s="30">
        <f t="shared" si="81"/>
        <v>4368</v>
      </c>
      <c r="M370" s="31">
        <f t="shared" si="82"/>
        <v>305760</v>
      </c>
      <c r="N370" s="113"/>
    </row>
    <row r="371" spans="1:14" x14ac:dyDescent="0.25">
      <c r="A371" s="21">
        <v>365</v>
      </c>
      <c r="B371" s="49">
        <v>2000000000970</v>
      </c>
      <c r="C371" s="66" t="s">
        <v>202</v>
      </c>
      <c r="D371" s="39" t="s">
        <v>99</v>
      </c>
      <c r="E371" s="28" t="s">
        <v>17</v>
      </c>
      <c r="F371" s="28">
        <v>1</v>
      </c>
      <c r="G371" s="28">
        <v>44</v>
      </c>
      <c r="H371" s="107">
        <v>7063</v>
      </c>
      <c r="I371" s="29">
        <f>H371/9</f>
        <v>784.77777777777783</v>
      </c>
      <c r="J371" s="28" t="s">
        <v>118</v>
      </c>
      <c r="K371" s="30">
        <f t="shared" si="80"/>
        <v>98.097222222222229</v>
      </c>
      <c r="L371" s="30">
        <f t="shared" si="81"/>
        <v>7063</v>
      </c>
      <c r="M371" s="31">
        <f t="shared" si="82"/>
        <v>310772</v>
      </c>
      <c r="N371" s="113"/>
    </row>
    <row r="372" spans="1:14" x14ac:dyDescent="0.25">
      <c r="A372" s="21">
        <v>366</v>
      </c>
      <c r="B372" s="35">
        <v>4820085745162</v>
      </c>
      <c r="C372" s="46" t="s">
        <v>203</v>
      </c>
      <c r="D372" s="39" t="s">
        <v>194</v>
      </c>
      <c r="E372" s="28" t="s">
        <v>17</v>
      </c>
      <c r="F372" s="28" t="s">
        <v>67</v>
      </c>
      <c r="G372" s="28">
        <v>560</v>
      </c>
      <c r="H372" s="107">
        <v>546</v>
      </c>
      <c r="I372" s="29">
        <f>H372/0.65</f>
        <v>840</v>
      </c>
      <c r="J372" s="28" t="s">
        <v>118</v>
      </c>
      <c r="K372" s="30">
        <f t="shared" si="80"/>
        <v>105</v>
      </c>
      <c r="L372" s="30">
        <f t="shared" si="81"/>
        <v>4368</v>
      </c>
      <c r="M372" s="31">
        <f t="shared" si="82"/>
        <v>305760</v>
      </c>
      <c r="N372" s="113"/>
    </row>
    <row r="373" spans="1:14" x14ac:dyDescent="0.25">
      <c r="A373" s="21">
        <v>367</v>
      </c>
      <c r="B373" s="49">
        <v>2000000000971</v>
      </c>
      <c r="C373" s="66" t="s">
        <v>204</v>
      </c>
      <c r="D373" s="39" t="s">
        <v>99</v>
      </c>
      <c r="E373" s="28" t="s">
        <v>17</v>
      </c>
      <c r="F373" s="28">
        <v>1</v>
      </c>
      <c r="G373" s="28">
        <v>44</v>
      </c>
      <c r="H373" s="107">
        <v>7063</v>
      </c>
      <c r="I373" s="29">
        <f>H373/9</f>
        <v>784.77777777777783</v>
      </c>
      <c r="J373" s="28" t="s">
        <v>118</v>
      </c>
      <c r="K373" s="30">
        <f t="shared" si="80"/>
        <v>98.097222222222229</v>
      </c>
      <c r="L373" s="30">
        <f t="shared" si="81"/>
        <v>7063</v>
      </c>
      <c r="M373" s="31">
        <f t="shared" si="82"/>
        <v>310772</v>
      </c>
      <c r="N373" s="113"/>
    </row>
    <row r="374" spans="1:14" hidden="1" x14ac:dyDescent="0.2">
      <c r="A374" s="21">
        <v>368</v>
      </c>
      <c r="B374" s="22" t="s">
        <v>303</v>
      </c>
      <c r="C374" s="22"/>
      <c r="D374" s="23"/>
      <c r="E374" s="22"/>
      <c r="F374" s="22"/>
      <c r="G374" s="22"/>
      <c r="H374" s="122"/>
      <c r="I374" s="24"/>
      <c r="J374" s="22"/>
      <c r="K374" s="22"/>
      <c r="L374" s="22"/>
      <c r="M374" s="22"/>
    </row>
    <row r="375" spans="1:14" hidden="1" x14ac:dyDescent="0.25">
      <c r="A375" s="21">
        <v>369</v>
      </c>
      <c r="B375" s="69">
        <v>4820085746138</v>
      </c>
      <c r="C375" s="94" t="s">
        <v>293</v>
      </c>
      <c r="D375" s="94" t="s">
        <v>194</v>
      </c>
      <c r="E375" s="94" t="s">
        <v>292</v>
      </c>
      <c r="F375" s="95">
        <v>8</v>
      </c>
      <c r="G375" s="95">
        <v>560</v>
      </c>
      <c r="H375" s="107">
        <v>241</v>
      </c>
      <c r="I375" s="96">
        <f>H375/0.65</f>
        <v>370.76923076923077</v>
      </c>
      <c r="J375" s="97" t="s">
        <v>304</v>
      </c>
      <c r="K375" s="70">
        <f>I375/9.5</f>
        <v>39.02834008097166</v>
      </c>
      <c r="L375" s="22"/>
      <c r="M375" s="22"/>
    </row>
    <row r="376" spans="1:14" hidden="1" x14ac:dyDescent="0.25">
      <c r="A376" s="21">
        <v>370</v>
      </c>
      <c r="B376" s="69">
        <v>4820085746145</v>
      </c>
      <c r="C376" s="94" t="s">
        <v>293</v>
      </c>
      <c r="D376" s="94" t="s">
        <v>41</v>
      </c>
      <c r="E376" s="94" t="s">
        <v>292</v>
      </c>
      <c r="F376" s="95">
        <v>2</v>
      </c>
      <c r="G376" s="95">
        <v>112</v>
      </c>
      <c r="H376" s="107">
        <v>877</v>
      </c>
      <c r="I376" s="96">
        <f>H376/2.5</f>
        <v>350.8</v>
      </c>
      <c r="J376" s="97" t="s">
        <v>304</v>
      </c>
      <c r="K376" s="70">
        <f t="shared" ref="K376:K404" si="83">I376/9.5</f>
        <v>36.926315789473684</v>
      </c>
      <c r="L376" s="22"/>
      <c r="M376" s="22"/>
    </row>
    <row r="377" spans="1:14" hidden="1" x14ac:dyDescent="0.25">
      <c r="A377" s="21">
        <v>371</v>
      </c>
      <c r="B377" s="69">
        <v>4820085746152</v>
      </c>
      <c r="C377" s="94" t="s">
        <v>293</v>
      </c>
      <c r="D377" s="94" t="s">
        <v>99</v>
      </c>
      <c r="E377" s="94" t="s">
        <v>292</v>
      </c>
      <c r="F377" s="95">
        <v>1</v>
      </c>
      <c r="G377" s="95">
        <v>44</v>
      </c>
      <c r="H377" s="107">
        <v>3050</v>
      </c>
      <c r="I377" s="96">
        <f>H377/9</f>
        <v>338.88888888888891</v>
      </c>
      <c r="J377" s="97" t="s">
        <v>304</v>
      </c>
      <c r="K377" s="70">
        <f t="shared" si="83"/>
        <v>35.672514619883046</v>
      </c>
      <c r="L377" s="22"/>
      <c r="M377" s="22"/>
    </row>
    <row r="378" spans="1:14" hidden="1" x14ac:dyDescent="0.25">
      <c r="A378" s="21">
        <v>372</v>
      </c>
      <c r="B378" s="69">
        <v>4820085745896</v>
      </c>
      <c r="C378" s="94" t="s">
        <v>294</v>
      </c>
      <c r="D378" s="94" t="s">
        <v>194</v>
      </c>
      <c r="E378" s="94" t="s">
        <v>292</v>
      </c>
      <c r="F378" s="95">
        <v>8</v>
      </c>
      <c r="G378" s="95">
        <v>560</v>
      </c>
      <c r="H378" s="107">
        <v>257</v>
      </c>
      <c r="I378" s="96">
        <f>H378/0.65</f>
        <v>395.38461538461536</v>
      </c>
      <c r="J378" s="97" t="s">
        <v>304</v>
      </c>
      <c r="K378" s="70">
        <f t="shared" si="83"/>
        <v>41.619433198380563</v>
      </c>
      <c r="L378" s="22"/>
      <c r="M378" s="22"/>
    </row>
    <row r="379" spans="1:14" hidden="1" x14ac:dyDescent="0.25">
      <c r="A379" s="21">
        <v>373</v>
      </c>
      <c r="B379" s="69">
        <v>4820085745902</v>
      </c>
      <c r="C379" s="94" t="s">
        <v>294</v>
      </c>
      <c r="D379" s="94" t="s">
        <v>41</v>
      </c>
      <c r="E379" s="94" t="s">
        <v>292</v>
      </c>
      <c r="F379" s="95">
        <v>2</v>
      </c>
      <c r="G379" s="95">
        <v>112</v>
      </c>
      <c r="H379" s="107">
        <v>920</v>
      </c>
      <c r="I379" s="96">
        <f>H379/2.5</f>
        <v>368</v>
      </c>
      <c r="J379" s="97" t="s">
        <v>304</v>
      </c>
      <c r="K379" s="70">
        <f t="shared" si="83"/>
        <v>38.736842105263158</v>
      </c>
      <c r="L379" s="22"/>
      <c r="M379" s="22"/>
    </row>
    <row r="380" spans="1:14" hidden="1" x14ac:dyDescent="0.25">
      <c r="A380" s="21">
        <v>374</v>
      </c>
      <c r="B380" s="69">
        <v>4820085745919</v>
      </c>
      <c r="C380" s="94" t="s">
        <v>294</v>
      </c>
      <c r="D380" s="94" t="s">
        <v>99</v>
      </c>
      <c r="E380" s="94" t="s">
        <v>292</v>
      </c>
      <c r="F380" s="95">
        <v>1</v>
      </c>
      <c r="G380" s="95">
        <v>44</v>
      </c>
      <c r="H380" s="107">
        <v>3210</v>
      </c>
      <c r="I380" s="96">
        <f>H380/9</f>
        <v>356.66666666666669</v>
      </c>
      <c r="J380" s="97" t="s">
        <v>304</v>
      </c>
      <c r="K380" s="70">
        <f t="shared" si="83"/>
        <v>37.543859649122808</v>
      </c>
      <c r="L380" s="22"/>
      <c r="M380" s="22"/>
    </row>
    <row r="381" spans="1:14" hidden="1" x14ac:dyDescent="0.25">
      <c r="A381" s="21">
        <v>375</v>
      </c>
      <c r="B381" s="69">
        <v>4820085747173</v>
      </c>
      <c r="C381" s="94" t="s">
        <v>295</v>
      </c>
      <c r="D381" s="94" t="s">
        <v>194</v>
      </c>
      <c r="E381" s="94" t="s">
        <v>292</v>
      </c>
      <c r="F381" s="95">
        <v>8</v>
      </c>
      <c r="G381" s="95">
        <v>560</v>
      </c>
      <c r="H381" s="107">
        <v>203</v>
      </c>
      <c r="I381" s="96">
        <f>H381/0.65</f>
        <v>312.30769230769232</v>
      </c>
      <c r="J381" s="97" t="s">
        <v>304</v>
      </c>
      <c r="K381" s="70">
        <f t="shared" si="83"/>
        <v>32.874493927125506</v>
      </c>
      <c r="L381" s="22"/>
      <c r="M381" s="22"/>
    </row>
    <row r="382" spans="1:14" hidden="1" x14ac:dyDescent="0.25">
      <c r="A382" s="21">
        <v>376</v>
      </c>
      <c r="B382" s="69">
        <v>4820085747180</v>
      </c>
      <c r="C382" s="94" t="s">
        <v>295</v>
      </c>
      <c r="D382" s="94" t="s">
        <v>41</v>
      </c>
      <c r="E382" s="94" t="s">
        <v>292</v>
      </c>
      <c r="F382" s="95">
        <v>2</v>
      </c>
      <c r="G382" s="95">
        <v>112</v>
      </c>
      <c r="H382" s="107">
        <v>765</v>
      </c>
      <c r="I382" s="96">
        <f>H382/2.5</f>
        <v>306</v>
      </c>
      <c r="J382" s="97" t="s">
        <v>304</v>
      </c>
      <c r="K382" s="70">
        <f t="shared" si="83"/>
        <v>32.210526315789473</v>
      </c>
      <c r="L382" s="22"/>
      <c r="M382" s="22"/>
    </row>
    <row r="383" spans="1:14" hidden="1" x14ac:dyDescent="0.25">
      <c r="A383" s="21">
        <v>377</v>
      </c>
      <c r="B383" s="69">
        <v>4820085747197</v>
      </c>
      <c r="C383" s="94" t="s">
        <v>295</v>
      </c>
      <c r="D383" s="94" t="s">
        <v>99</v>
      </c>
      <c r="E383" s="94" t="s">
        <v>292</v>
      </c>
      <c r="F383" s="95">
        <v>1</v>
      </c>
      <c r="G383" s="95">
        <v>44</v>
      </c>
      <c r="H383" s="107">
        <v>2675</v>
      </c>
      <c r="I383" s="96">
        <f>H383/9</f>
        <v>297.22222222222223</v>
      </c>
      <c r="J383" s="97" t="s">
        <v>304</v>
      </c>
      <c r="K383" s="70">
        <f t="shared" si="83"/>
        <v>31.28654970760234</v>
      </c>
      <c r="L383" s="22"/>
      <c r="M383" s="22"/>
    </row>
    <row r="384" spans="1:14" hidden="1" x14ac:dyDescent="0.25">
      <c r="A384" s="21">
        <v>378</v>
      </c>
      <c r="B384" s="69">
        <v>4820085746015</v>
      </c>
      <c r="C384" s="94" t="s">
        <v>296</v>
      </c>
      <c r="D384" s="94" t="s">
        <v>194</v>
      </c>
      <c r="E384" s="94" t="s">
        <v>292</v>
      </c>
      <c r="F384" s="95">
        <v>8</v>
      </c>
      <c r="G384" s="95">
        <v>560</v>
      </c>
      <c r="H384" s="107">
        <v>203</v>
      </c>
      <c r="I384" s="96">
        <f>H384/0.65</f>
        <v>312.30769230769232</v>
      </c>
      <c r="J384" s="97" t="s">
        <v>304</v>
      </c>
      <c r="K384" s="70">
        <f t="shared" si="83"/>
        <v>32.874493927125506</v>
      </c>
      <c r="L384" s="22"/>
      <c r="M384" s="22"/>
    </row>
    <row r="385" spans="1:13" hidden="1" x14ac:dyDescent="0.25">
      <c r="A385" s="21">
        <v>379</v>
      </c>
      <c r="B385" s="69">
        <v>4820085746022</v>
      </c>
      <c r="C385" s="94" t="s">
        <v>296</v>
      </c>
      <c r="D385" s="94" t="s">
        <v>41</v>
      </c>
      <c r="E385" s="94" t="s">
        <v>292</v>
      </c>
      <c r="F385" s="95">
        <v>2</v>
      </c>
      <c r="G385" s="95">
        <v>112</v>
      </c>
      <c r="H385" s="107">
        <v>765</v>
      </c>
      <c r="I385" s="96">
        <f>H385/2.5</f>
        <v>306</v>
      </c>
      <c r="J385" s="97" t="s">
        <v>304</v>
      </c>
      <c r="K385" s="70">
        <f t="shared" si="83"/>
        <v>32.210526315789473</v>
      </c>
      <c r="L385" s="22"/>
      <c r="M385" s="22"/>
    </row>
    <row r="386" spans="1:13" hidden="1" x14ac:dyDescent="0.25">
      <c r="A386" s="21">
        <v>380</v>
      </c>
      <c r="B386" s="69">
        <v>4820085746039</v>
      </c>
      <c r="C386" s="94" t="s">
        <v>296</v>
      </c>
      <c r="D386" s="94" t="s">
        <v>99</v>
      </c>
      <c r="E386" s="94" t="s">
        <v>292</v>
      </c>
      <c r="F386" s="95">
        <v>1</v>
      </c>
      <c r="G386" s="95">
        <v>44</v>
      </c>
      <c r="H386" s="107">
        <v>2675</v>
      </c>
      <c r="I386" s="96">
        <f>H386/9</f>
        <v>297.22222222222223</v>
      </c>
      <c r="J386" s="97" t="s">
        <v>304</v>
      </c>
      <c r="K386" s="70">
        <f t="shared" si="83"/>
        <v>31.28654970760234</v>
      </c>
      <c r="L386" s="22"/>
      <c r="M386" s="22"/>
    </row>
    <row r="387" spans="1:13" hidden="1" x14ac:dyDescent="0.25">
      <c r="A387" s="21">
        <v>381</v>
      </c>
      <c r="B387" s="69">
        <v>4820085745988</v>
      </c>
      <c r="C387" s="94" t="s">
        <v>297</v>
      </c>
      <c r="D387" s="94" t="s">
        <v>194</v>
      </c>
      <c r="E387" s="94" t="s">
        <v>292</v>
      </c>
      <c r="F387" s="95">
        <v>8</v>
      </c>
      <c r="G387" s="95">
        <v>560</v>
      </c>
      <c r="H387" s="107">
        <v>203</v>
      </c>
      <c r="I387" s="96">
        <f>H387/0.65</f>
        <v>312.30769230769232</v>
      </c>
      <c r="J387" s="97" t="s">
        <v>304</v>
      </c>
      <c r="K387" s="70">
        <f t="shared" si="83"/>
        <v>32.874493927125506</v>
      </c>
      <c r="L387" s="22"/>
      <c r="M387" s="22"/>
    </row>
    <row r="388" spans="1:13" hidden="1" x14ac:dyDescent="0.25">
      <c r="A388" s="21">
        <v>382</v>
      </c>
      <c r="B388" s="69">
        <v>4820085745995</v>
      </c>
      <c r="C388" s="94" t="s">
        <v>297</v>
      </c>
      <c r="D388" s="94" t="s">
        <v>41</v>
      </c>
      <c r="E388" s="94" t="s">
        <v>292</v>
      </c>
      <c r="F388" s="95">
        <v>2</v>
      </c>
      <c r="G388" s="95">
        <v>112</v>
      </c>
      <c r="H388" s="107">
        <v>765</v>
      </c>
      <c r="I388" s="96">
        <f>H388/2.5</f>
        <v>306</v>
      </c>
      <c r="J388" s="97" t="s">
        <v>304</v>
      </c>
      <c r="K388" s="70">
        <f t="shared" si="83"/>
        <v>32.210526315789473</v>
      </c>
      <c r="L388" s="22"/>
      <c r="M388" s="22"/>
    </row>
    <row r="389" spans="1:13" hidden="1" x14ac:dyDescent="0.25">
      <c r="A389" s="21">
        <v>383</v>
      </c>
      <c r="B389" s="69">
        <v>4820085746008</v>
      </c>
      <c r="C389" s="94" t="s">
        <v>297</v>
      </c>
      <c r="D389" s="94" t="s">
        <v>99</v>
      </c>
      <c r="E389" s="94" t="s">
        <v>292</v>
      </c>
      <c r="F389" s="95">
        <v>1</v>
      </c>
      <c r="G389" s="95">
        <v>44</v>
      </c>
      <c r="H389" s="107">
        <v>2675</v>
      </c>
      <c r="I389" s="96">
        <f>H389/9</f>
        <v>297.22222222222223</v>
      </c>
      <c r="J389" s="97" t="s">
        <v>304</v>
      </c>
      <c r="K389" s="70">
        <f t="shared" si="83"/>
        <v>31.28654970760234</v>
      </c>
      <c r="L389" s="22"/>
      <c r="M389" s="22"/>
    </row>
    <row r="390" spans="1:13" hidden="1" x14ac:dyDescent="0.25">
      <c r="A390" s="21">
        <v>384</v>
      </c>
      <c r="B390" s="69">
        <v>4820085746046</v>
      </c>
      <c r="C390" s="94" t="s">
        <v>298</v>
      </c>
      <c r="D390" s="94" t="s">
        <v>194</v>
      </c>
      <c r="E390" s="94" t="s">
        <v>292</v>
      </c>
      <c r="F390" s="95">
        <v>8</v>
      </c>
      <c r="G390" s="95">
        <v>560</v>
      </c>
      <c r="H390" s="107">
        <v>203</v>
      </c>
      <c r="I390" s="96">
        <f>H390/0.65</f>
        <v>312.30769230769232</v>
      </c>
      <c r="J390" s="97" t="s">
        <v>304</v>
      </c>
      <c r="K390" s="70">
        <f t="shared" si="83"/>
        <v>32.874493927125506</v>
      </c>
      <c r="L390" s="22"/>
      <c r="M390" s="22"/>
    </row>
    <row r="391" spans="1:13" hidden="1" x14ac:dyDescent="0.25">
      <c r="A391" s="21">
        <v>385</v>
      </c>
      <c r="B391" s="69">
        <v>4820085746053</v>
      </c>
      <c r="C391" s="94" t="s">
        <v>298</v>
      </c>
      <c r="D391" s="94" t="s">
        <v>41</v>
      </c>
      <c r="E391" s="94" t="s">
        <v>292</v>
      </c>
      <c r="F391" s="95">
        <v>2</v>
      </c>
      <c r="G391" s="95">
        <v>112</v>
      </c>
      <c r="H391" s="107">
        <v>765</v>
      </c>
      <c r="I391" s="96">
        <f>H391/2.5</f>
        <v>306</v>
      </c>
      <c r="J391" s="97" t="s">
        <v>304</v>
      </c>
      <c r="K391" s="70">
        <f t="shared" si="83"/>
        <v>32.210526315789473</v>
      </c>
      <c r="L391" s="22"/>
      <c r="M391" s="22"/>
    </row>
    <row r="392" spans="1:13" hidden="1" x14ac:dyDescent="0.25">
      <c r="A392" s="21">
        <v>386</v>
      </c>
      <c r="B392" s="69">
        <v>4820085746060</v>
      </c>
      <c r="C392" s="94" t="s">
        <v>298</v>
      </c>
      <c r="D392" s="94" t="s">
        <v>99</v>
      </c>
      <c r="E392" s="94" t="s">
        <v>292</v>
      </c>
      <c r="F392" s="95">
        <v>1</v>
      </c>
      <c r="G392" s="95">
        <v>44</v>
      </c>
      <c r="H392" s="107">
        <v>2675</v>
      </c>
      <c r="I392" s="96">
        <f>H392/9</f>
        <v>297.22222222222223</v>
      </c>
      <c r="J392" s="97" t="s">
        <v>304</v>
      </c>
      <c r="K392" s="70">
        <f t="shared" si="83"/>
        <v>31.28654970760234</v>
      </c>
      <c r="L392" s="22"/>
      <c r="M392" s="22"/>
    </row>
    <row r="393" spans="1:13" hidden="1" x14ac:dyDescent="0.25">
      <c r="A393" s="21">
        <v>387</v>
      </c>
      <c r="B393" s="69">
        <v>4820085746077</v>
      </c>
      <c r="C393" s="94" t="s">
        <v>299</v>
      </c>
      <c r="D393" s="94" t="s">
        <v>194</v>
      </c>
      <c r="E393" s="94" t="s">
        <v>292</v>
      </c>
      <c r="F393" s="95">
        <v>8</v>
      </c>
      <c r="G393" s="95">
        <v>560</v>
      </c>
      <c r="H393" s="107">
        <v>203</v>
      </c>
      <c r="I393" s="96">
        <f>H393/0.65</f>
        <v>312.30769230769232</v>
      </c>
      <c r="J393" s="97" t="s">
        <v>304</v>
      </c>
      <c r="K393" s="70">
        <f t="shared" si="83"/>
        <v>32.874493927125506</v>
      </c>
      <c r="L393" s="22"/>
      <c r="M393" s="22"/>
    </row>
    <row r="394" spans="1:13" hidden="1" x14ac:dyDescent="0.25">
      <c r="A394" s="21">
        <v>388</v>
      </c>
      <c r="B394" s="69">
        <v>4820085746084</v>
      </c>
      <c r="C394" s="94" t="s">
        <v>299</v>
      </c>
      <c r="D394" s="94" t="s">
        <v>41</v>
      </c>
      <c r="E394" s="94" t="s">
        <v>292</v>
      </c>
      <c r="F394" s="95">
        <v>2</v>
      </c>
      <c r="G394" s="95">
        <v>112</v>
      </c>
      <c r="H394" s="107">
        <v>765</v>
      </c>
      <c r="I394" s="96">
        <f>H394/2.5</f>
        <v>306</v>
      </c>
      <c r="J394" s="97" t="s">
        <v>304</v>
      </c>
      <c r="K394" s="70">
        <f t="shared" si="83"/>
        <v>32.210526315789473</v>
      </c>
      <c r="L394" s="22"/>
      <c r="M394" s="22"/>
    </row>
    <row r="395" spans="1:13" hidden="1" x14ac:dyDescent="0.25">
      <c r="A395" s="21">
        <v>389</v>
      </c>
      <c r="B395" s="69">
        <v>4820085746091</v>
      </c>
      <c r="C395" s="94" t="s">
        <v>299</v>
      </c>
      <c r="D395" s="94" t="s">
        <v>99</v>
      </c>
      <c r="E395" s="94" t="s">
        <v>292</v>
      </c>
      <c r="F395" s="95">
        <v>1</v>
      </c>
      <c r="G395" s="95">
        <v>44</v>
      </c>
      <c r="H395" s="107">
        <v>2675</v>
      </c>
      <c r="I395" s="96">
        <f>H395/9</f>
        <v>297.22222222222223</v>
      </c>
      <c r="J395" s="97" t="s">
        <v>304</v>
      </c>
      <c r="K395" s="70">
        <f t="shared" si="83"/>
        <v>31.28654970760234</v>
      </c>
      <c r="L395" s="22"/>
      <c r="M395" s="22"/>
    </row>
    <row r="396" spans="1:13" hidden="1" x14ac:dyDescent="0.25">
      <c r="A396" s="21">
        <v>390</v>
      </c>
      <c r="B396" s="69">
        <v>4820085745926</v>
      </c>
      <c r="C396" s="94" t="s">
        <v>305</v>
      </c>
      <c r="D396" s="94" t="s">
        <v>194</v>
      </c>
      <c r="E396" s="94" t="s">
        <v>292</v>
      </c>
      <c r="F396" s="95">
        <v>8</v>
      </c>
      <c r="G396" s="95">
        <v>560</v>
      </c>
      <c r="H396" s="107">
        <v>203</v>
      </c>
      <c r="I396" s="96">
        <f>H396/0.65</f>
        <v>312.30769230769232</v>
      </c>
      <c r="J396" s="97" t="s">
        <v>304</v>
      </c>
      <c r="K396" s="70">
        <f t="shared" si="83"/>
        <v>32.874493927125506</v>
      </c>
      <c r="L396" s="22"/>
      <c r="M396" s="22"/>
    </row>
    <row r="397" spans="1:13" hidden="1" x14ac:dyDescent="0.25">
      <c r="A397" s="21">
        <v>391</v>
      </c>
      <c r="B397" s="69">
        <v>4820085745933</v>
      </c>
      <c r="C397" s="94" t="s">
        <v>305</v>
      </c>
      <c r="D397" s="94" t="s">
        <v>41</v>
      </c>
      <c r="E397" s="94" t="s">
        <v>292</v>
      </c>
      <c r="F397" s="95">
        <v>2</v>
      </c>
      <c r="G397" s="95">
        <v>112</v>
      </c>
      <c r="H397" s="107">
        <v>765</v>
      </c>
      <c r="I397" s="96">
        <f>H397/2.5</f>
        <v>306</v>
      </c>
      <c r="J397" s="97" t="s">
        <v>304</v>
      </c>
      <c r="K397" s="70">
        <f t="shared" si="83"/>
        <v>32.210526315789473</v>
      </c>
      <c r="L397" s="22"/>
      <c r="M397" s="22"/>
    </row>
    <row r="398" spans="1:13" hidden="1" x14ac:dyDescent="0.25">
      <c r="A398" s="21">
        <v>392</v>
      </c>
      <c r="B398" s="69">
        <v>4820085745940</v>
      </c>
      <c r="C398" s="94" t="s">
        <v>305</v>
      </c>
      <c r="D398" s="94" t="s">
        <v>99</v>
      </c>
      <c r="E398" s="94" t="s">
        <v>292</v>
      </c>
      <c r="F398" s="95">
        <v>1</v>
      </c>
      <c r="G398" s="95">
        <v>44</v>
      </c>
      <c r="H398" s="107">
        <v>2675</v>
      </c>
      <c r="I398" s="96">
        <f>H398/9</f>
        <v>297.22222222222223</v>
      </c>
      <c r="J398" s="97" t="s">
        <v>304</v>
      </c>
      <c r="K398" s="70">
        <f t="shared" si="83"/>
        <v>31.28654970760234</v>
      </c>
      <c r="L398" s="22"/>
      <c r="M398" s="22"/>
    </row>
    <row r="399" spans="1:13" hidden="1" x14ac:dyDescent="0.25">
      <c r="A399" s="21">
        <v>393</v>
      </c>
      <c r="B399" s="69">
        <v>4820085745957</v>
      </c>
      <c r="C399" s="94" t="s">
        <v>300</v>
      </c>
      <c r="D399" s="94" t="s">
        <v>194</v>
      </c>
      <c r="E399" s="94" t="s">
        <v>292</v>
      </c>
      <c r="F399" s="95">
        <v>8</v>
      </c>
      <c r="G399" s="95">
        <v>560</v>
      </c>
      <c r="H399" s="107">
        <v>257</v>
      </c>
      <c r="I399" s="96">
        <f>H399/0.65</f>
        <v>395.38461538461536</v>
      </c>
      <c r="J399" s="97" t="s">
        <v>304</v>
      </c>
      <c r="K399" s="70">
        <f t="shared" si="83"/>
        <v>41.619433198380563</v>
      </c>
      <c r="L399" s="22"/>
      <c r="M399" s="22"/>
    </row>
    <row r="400" spans="1:13" hidden="1" x14ac:dyDescent="0.25">
      <c r="A400" s="21">
        <v>394</v>
      </c>
      <c r="B400" s="69">
        <v>4820085745964</v>
      </c>
      <c r="C400" s="94" t="s">
        <v>300</v>
      </c>
      <c r="D400" s="94" t="s">
        <v>41</v>
      </c>
      <c r="E400" s="94" t="s">
        <v>292</v>
      </c>
      <c r="F400" s="95">
        <v>2</v>
      </c>
      <c r="G400" s="95">
        <v>112</v>
      </c>
      <c r="H400" s="107">
        <v>920</v>
      </c>
      <c r="I400" s="96">
        <f>H400/2.5</f>
        <v>368</v>
      </c>
      <c r="J400" s="97" t="s">
        <v>304</v>
      </c>
      <c r="K400" s="70">
        <f t="shared" si="83"/>
        <v>38.736842105263158</v>
      </c>
      <c r="L400" s="22"/>
      <c r="M400" s="22"/>
    </row>
    <row r="401" spans="1:15" hidden="1" x14ac:dyDescent="0.25">
      <c r="A401" s="21">
        <v>395</v>
      </c>
      <c r="B401" s="69">
        <v>4820085745971</v>
      </c>
      <c r="C401" s="94" t="s">
        <v>300</v>
      </c>
      <c r="D401" s="94" t="s">
        <v>99</v>
      </c>
      <c r="E401" s="94" t="s">
        <v>292</v>
      </c>
      <c r="F401" s="95">
        <v>1</v>
      </c>
      <c r="G401" s="95">
        <v>44</v>
      </c>
      <c r="H401" s="107">
        <v>3210</v>
      </c>
      <c r="I401" s="96">
        <f>H401/9</f>
        <v>356.66666666666669</v>
      </c>
      <c r="J401" s="97" t="s">
        <v>304</v>
      </c>
      <c r="K401" s="70">
        <f t="shared" si="83"/>
        <v>37.543859649122808</v>
      </c>
      <c r="L401" s="22"/>
      <c r="M401" s="22"/>
    </row>
    <row r="402" spans="1:15" hidden="1" x14ac:dyDescent="0.25">
      <c r="A402" s="21">
        <v>396</v>
      </c>
      <c r="B402" s="69">
        <v>4820085746107</v>
      </c>
      <c r="C402" s="94" t="s">
        <v>301</v>
      </c>
      <c r="D402" s="94" t="s">
        <v>194</v>
      </c>
      <c r="E402" s="94" t="s">
        <v>292</v>
      </c>
      <c r="F402" s="95">
        <v>8</v>
      </c>
      <c r="G402" s="95">
        <v>560</v>
      </c>
      <c r="H402" s="107">
        <v>193</v>
      </c>
      <c r="I402" s="96">
        <f>H402/0.65</f>
        <v>296.92307692307691</v>
      </c>
      <c r="J402" s="97" t="s">
        <v>304</v>
      </c>
      <c r="K402" s="70">
        <f t="shared" si="83"/>
        <v>31.255060728744937</v>
      </c>
      <c r="L402" s="22"/>
      <c r="M402" s="22"/>
    </row>
    <row r="403" spans="1:15" hidden="1" x14ac:dyDescent="0.25">
      <c r="A403" s="21">
        <v>397</v>
      </c>
      <c r="B403" s="69">
        <v>4820085746114</v>
      </c>
      <c r="C403" s="94" t="s">
        <v>301</v>
      </c>
      <c r="D403" s="94" t="s">
        <v>41</v>
      </c>
      <c r="E403" s="94" t="s">
        <v>292</v>
      </c>
      <c r="F403" s="95">
        <v>2</v>
      </c>
      <c r="G403" s="95">
        <v>112</v>
      </c>
      <c r="H403" s="107">
        <v>712</v>
      </c>
      <c r="I403" s="96">
        <f>H403/2.5</f>
        <v>284.8</v>
      </c>
      <c r="J403" s="97" t="s">
        <v>304</v>
      </c>
      <c r="K403" s="70">
        <f t="shared" si="83"/>
        <v>29.978947368421053</v>
      </c>
      <c r="L403" s="22"/>
      <c r="M403" s="22"/>
    </row>
    <row r="404" spans="1:15" hidden="1" x14ac:dyDescent="0.25">
      <c r="A404" s="21">
        <v>398</v>
      </c>
      <c r="B404" s="69">
        <v>4820085746121</v>
      </c>
      <c r="C404" s="94" t="s">
        <v>301</v>
      </c>
      <c r="D404" s="94" t="s">
        <v>99</v>
      </c>
      <c r="E404" s="94" t="s">
        <v>292</v>
      </c>
      <c r="F404" s="95">
        <v>1</v>
      </c>
      <c r="G404" s="95">
        <v>44</v>
      </c>
      <c r="H404" s="107">
        <v>2472</v>
      </c>
      <c r="I404" s="96">
        <f>H404/9</f>
        <v>274.66666666666669</v>
      </c>
      <c r="J404" s="97" t="s">
        <v>304</v>
      </c>
      <c r="K404" s="70">
        <f t="shared" si="83"/>
        <v>28.912280701754387</v>
      </c>
      <c r="L404" s="22"/>
      <c r="M404" s="22"/>
    </row>
    <row r="405" spans="1:15" x14ac:dyDescent="0.2">
      <c r="A405" s="21">
        <v>399</v>
      </c>
      <c r="B405" s="22" t="s">
        <v>302</v>
      </c>
      <c r="C405" s="22"/>
      <c r="D405" s="23"/>
      <c r="E405" s="22"/>
      <c r="F405" s="22"/>
      <c r="G405" s="22"/>
      <c r="H405" s="22"/>
      <c r="I405" s="24"/>
      <c r="J405" s="22"/>
      <c r="K405" s="22"/>
      <c r="L405" s="22"/>
      <c r="M405" s="22"/>
    </row>
    <row r="406" spans="1:15" x14ac:dyDescent="0.25">
      <c r="A406" s="21">
        <v>400</v>
      </c>
      <c r="B406" s="47">
        <v>4820085742642</v>
      </c>
      <c r="C406" s="46" t="s">
        <v>205</v>
      </c>
      <c r="D406" s="39" t="s">
        <v>206</v>
      </c>
      <c r="E406" s="28" t="s">
        <v>17</v>
      </c>
      <c r="F406" s="28" t="s">
        <v>67</v>
      </c>
      <c r="G406" s="28">
        <v>640</v>
      </c>
      <c r="H406" s="107">
        <v>360</v>
      </c>
      <c r="I406" s="29">
        <f>H406/0.75</f>
        <v>480</v>
      </c>
      <c r="J406" s="28" t="s">
        <v>132</v>
      </c>
      <c r="K406" s="30">
        <f t="shared" ref="K406:K445" si="84">I406/9</f>
        <v>53.333333333333336</v>
      </c>
      <c r="L406" s="30">
        <f t="shared" ref="L406:L425" si="85">H406*F406</f>
        <v>2880</v>
      </c>
      <c r="M406" s="31">
        <f t="shared" ref="M406:M425" si="86">H406*G406</f>
        <v>230400</v>
      </c>
      <c r="O406" s="100"/>
    </row>
    <row r="407" spans="1:15" x14ac:dyDescent="0.25">
      <c r="A407" s="21">
        <v>401</v>
      </c>
      <c r="B407" s="47">
        <v>4820085742659</v>
      </c>
      <c r="C407" s="46" t="s">
        <v>205</v>
      </c>
      <c r="D407" s="39" t="s">
        <v>207</v>
      </c>
      <c r="E407" s="28" t="s">
        <v>17</v>
      </c>
      <c r="F407" s="28">
        <v>6</v>
      </c>
      <c r="G407" s="28">
        <v>180</v>
      </c>
      <c r="H407" s="107">
        <v>1196</v>
      </c>
      <c r="I407" s="29">
        <f>H407/2.7</f>
        <v>442.96296296296293</v>
      </c>
      <c r="J407" s="28" t="s">
        <v>132</v>
      </c>
      <c r="K407" s="30">
        <f t="shared" si="84"/>
        <v>49.218106995884767</v>
      </c>
      <c r="L407" s="30">
        <f t="shared" si="85"/>
        <v>7176</v>
      </c>
      <c r="M407" s="31">
        <f t="shared" si="86"/>
        <v>215280</v>
      </c>
    </row>
    <row r="408" spans="1:15" x14ac:dyDescent="0.25">
      <c r="A408" s="21">
        <v>402</v>
      </c>
      <c r="B408" s="47">
        <v>4820085742666</v>
      </c>
      <c r="C408" s="46" t="s">
        <v>205</v>
      </c>
      <c r="D408" s="39" t="s">
        <v>123</v>
      </c>
      <c r="E408" s="28" t="s">
        <v>17</v>
      </c>
      <c r="F408" s="28">
        <v>1</v>
      </c>
      <c r="G408" s="28">
        <v>48</v>
      </c>
      <c r="H408" s="107">
        <v>4268</v>
      </c>
      <c r="I408" s="29">
        <f>H408/10</f>
        <v>426.8</v>
      </c>
      <c r="J408" s="28" t="s">
        <v>132</v>
      </c>
      <c r="K408" s="30">
        <f t="shared" si="84"/>
        <v>47.422222222222224</v>
      </c>
      <c r="L408" s="30">
        <f t="shared" si="85"/>
        <v>4268</v>
      </c>
      <c r="M408" s="31">
        <f t="shared" si="86"/>
        <v>204864</v>
      </c>
    </row>
    <row r="409" spans="1:15" x14ac:dyDescent="0.25">
      <c r="A409" s="21">
        <v>403</v>
      </c>
      <c r="B409" s="47">
        <v>2000000000862</v>
      </c>
      <c r="C409" s="66" t="s">
        <v>208</v>
      </c>
      <c r="D409" s="39" t="s">
        <v>127</v>
      </c>
      <c r="E409" s="28" t="s">
        <v>17</v>
      </c>
      <c r="F409" s="28">
        <v>1</v>
      </c>
      <c r="G409" s="28">
        <v>22</v>
      </c>
      <c r="H409" s="107">
        <v>8487</v>
      </c>
      <c r="I409" s="29">
        <f>H409/20</f>
        <v>424.35</v>
      </c>
      <c r="J409" s="28" t="s">
        <v>132</v>
      </c>
      <c r="K409" s="30">
        <f t="shared" si="84"/>
        <v>47.150000000000006</v>
      </c>
      <c r="L409" s="30">
        <f t="shared" si="85"/>
        <v>8487</v>
      </c>
      <c r="M409" s="31">
        <f t="shared" si="86"/>
        <v>186714</v>
      </c>
    </row>
    <row r="410" spans="1:15" x14ac:dyDescent="0.25">
      <c r="A410" s="21">
        <v>404</v>
      </c>
      <c r="B410" s="98">
        <v>4820085744158</v>
      </c>
      <c r="C410" s="46" t="s">
        <v>209</v>
      </c>
      <c r="D410" s="39" t="s">
        <v>206</v>
      </c>
      <c r="E410" s="28" t="s">
        <v>17</v>
      </c>
      <c r="F410" s="28" t="s">
        <v>67</v>
      </c>
      <c r="G410" s="28">
        <v>640</v>
      </c>
      <c r="H410" s="107">
        <v>322</v>
      </c>
      <c r="I410" s="29">
        <f>H410/0.75</f>
        <v>429.33333333333331</v>
      </c>
      <c r="J410" s="28" t="s">
        <v>132</v>
      </c>
      <c r="K410" s="30">
        <f t="shared" si="84"/>
        <v>47.703703703703702</v>
      </c>
      <c r="L410" s="30">
        <f t="shared" si="85"/>
        <v>2576</v>
      </c>
      <c r="M410" s="31">
        <f t="shared" si="86"/>
        <v>206080</v>
      </c>
    </row>
    <row r="411" spans="1:15" x14ac:dyDescent="0.25">
      <c r="A411" s="21">
        <v>405</v>
      </c>
      <c r="B411" s="98">
        <v>4820085744165</v>
      </c>
      <c r="C411" s="46" t="s">
        <v>209</v>
      </c>
      <c r="D411" s="39" t="s">
        <v>207</v>
      </c>
      <c r="E411" s="28" t="s">
        <v>17</v>
      </c>
      <c r="F411" s="28">
        <v>6</v>
      </c>
      <c r="G411" s="28">
        <v>180</v>
      </c>
      <c r="H411" s="107">
        <v>1057</v>
      </c>
      <c r="I411" s="29">
        <f>H411/2.7</f>
        <v>391.48148148148147</v>
      </c>
      <c r="J411" s="28" t="s">
        <v>132</v>
      </c>
      <c r="K411" s="30">
        <f t="shared" si="84"/>
        <v>43.497942386831276</v>
      </c>
      <c r="L411" s="30">
        <f t="shared" si="85"/>
        <v>6342</v>
      </c>
      <c r="M411" s="31">
        <f t="shared" si="86"/>
        <v>190260</v>
      </c>
    </row>
    <row r="412" spans="1:15" x14ac:dyDescent="0.25">
      <c r="A412" s="21">
        <v>406</v>
      </c>
      <c r="B412" s="98">
        <v>4820085744172</v>
      </c>
      <c r="C412" s="66" t="s">
        <v>210</v>
      </c>
      <c r="D412" s="39" t="s">
        <v>123</v>
      </c>
      <c r="E412" s="28" t="s">
        <v>17</v>
      </c>
      <c r="F412" s="28">
        <v>1</v>
      </c>
      <c r="G412" s="28">
        <v>48</v>
      </c>
      <c r="H412" s="107">
        <v>3854</v>
      </c>
      <c r="I412" s="29">
        <f>H412/10</f>
        <v>385.4</v>
      </c>
      <c r="J412" s="28" t="s">
        <v>132</v>
      </c>
      <c r="K412" s="30">
        <f t="shared" si="84"/>
        <v>42.822222222222223</v>
      </c>
      <c r="L412" s="30">
        <f t="shared" si="85"/>
        <v>3854</v>
      </c>
      <c r="M412" s="31">
        <f t="shared" si="86"/>
        <v>184992</v>
      </c>
    </row>
    <row r="413" spans="1:15" x14ac:dyDescent="0.25">
      <c r="A413" s="21">
        <v>407</v>
      </c>
      <c r="B413" s="47">
        <v>2000000000879</v>
      </c>
      <c r="C413" s="66" t="s">
        <v>210</v>
      </c>
      <c r="D413" s="39" t="s">
        <v>127</v>
      </c>
      <c r="E413" s="28" t="s">
        <v>17</v>
      </c>
      <c r="F413" s="28">
        <v>1</v>
      </c>
      <c r="G413" s="28">
        <v>22</v>
      </c>
      <c r="H413" s="107">
        <v>7659</v>
      </c>
      <c r="I413" s="29">
        <f>H413/20</f>
        <v>382.95</v>
      </c>
      <c r="J413" s="28" t="s">
        <v>132</v>
      </c>
      <c r="K413" s="30">
        <f t="shared" si="84"/>
        <v>42.55</v>
      </c>
      <c r="L413" s="30">
        <f t="shared" si="85"/>
        <v>7659</v>
      </c>
      <c r="M413" s="31">
        <f t="shared" si="86"/>
        <v>168498</v>
      </c>
    </row>
    <row r="414" spans="1:15" x14ac:dyDescent="0.25">
      <c r="A414" s="21">
        <v>408</v>
      </c>
      <c r="B414" s="47">
        <v>4820085742345</v>
      </c>
      <c r="C414" s="38" t="s">
        <v>211</v>
      </c>
      <c r="D414" s="39" t="s">
        <v>206</v>
      </c>
      <c r="E414" s="28" t="s">
        <v>17</v>
      </c>
      <c r="F414" s="28" t="s">
        <v>67</v>
      </c>
      <c r="G414" s="28">
        <v>640</v>
      </c>
      <c r="H414" s="107">
        <v>335</v>
      </c>
      <c r="I414" s="29">
        <f>H414/0.75</f>
        <v>446.66666666666669</v>
      </c>
      <c r="J414" s="28" t="s">
        <v>132</v>
      </c>
      <c r="K414" s="30">
        <f t="shared" si="84"/>
        <v>49.629629629629633</v>
      </c>
      <c r="L414" s="30">
        <f t="shared" si="85"/>
        <v>2680</v>
      </c>
      <c r="M414" s="31">
        <f t="shared" si="86"/>
        <v>214400</v>
      </c>
    </row>
    <row r="415" spans="1:15" x14ac:dyDescent="0.25">
      <c r="A415" s="21">
        <v>409</v>
      </c>
      <c r="B415" s="47">
        <v>4820085742352</v>
      </c>
      <c r="C415" s="38" t="s">
        <v>211</v>
      </c>
      <c r="D415" s="39" t="s">
        <v>207</v>
      </c>
      <c r="E415" s="28" t="s">
        <v>17</v>
      </c>
      <c r="F415" s="28">
        <v>6</v>
      </c>
      <c r="G415" s="28">
        <v>180</v>
      </c>
      <c r="H415" s="107">
        <v>1091</v>
      </c>
      <c r="I415" s="29">
        <f>H415/2.7</f>
        <v>404.07407407407402</v>
      </c>
      <c r="J415" s="28" t="s">
        <v>132</v>
      </c>
      <c r="K415" s="30">
        <f t="shared" si="84"/>
        <v>44.89711934156378</v>
      </c>
      <c r="L415" s="30">
        <f t="shared" si="85"/>
        <v>6546</v>
      </c>
      <c r="M415" s="31">
        <f t="shared" si="86"/>
        <v>196380</v>
      </c>
    </row>
    <row r="416" spans="1:15" x14ac:dyDescent="0.25">
      <c r="A416" s="21">
        <v>410</v>
      </c>
      <c r="B416" s="47">
        <v>4820085742604</v>
      </c>
      <c r="C416" s="38" t="s">
        <v>211</v>
      </c>
      <c r="D416" s="39" t="s">
        <v>123</v>
      </c>
      <c r="E416" s="28" t="s">
        <v>17</v>
      </c>
      <c r="F416" s="28">
        <v>1</v>
      </c>
      <c r="G416" s="28">
        <v>48</v>
      </c>
      <c r="H416" s="107">
        <v>3984</v>
      </c>
      <c r="I416" s="29">
        <f>H416/10</f>
        <v>398.4</v>
      </c>
      <c r="J416" s="28" t="s">
        <v>132</v>
      </c>
      <c r="K416" s="30">
        <f t="shared" si="84"/>
        <v>44.266666666666666</v>
      </c>
      <c r="L416" s="30">
        <f t="shared" si="85"/>
        <v>3984</v>
      </c>
      <c r="M416" s="31">
        <f t="shared" si="86"/>
        <v>191232</v>
      </c>
    </row>
    <row r="417" spans="1:13" x14ac:dyDescent="0.25">
      <c r="A417" s="21">
        <v>411</v>
      </c>
      <c r="B417" s="47">
        <v>2000000000886</v>
      </c>
      <c r="C417" s="99" t="s">
        <v>212</v>
      </c>
      <c r="D417" s="39" t="s">
        <v>127</v>
      </c>
      <c r="E417" s="28" t="s">
        <v>17</v>
      </c>
      <c r="F417" s="28">
        <v>1</v>
      </c>
      <c r="G417" s="28">
        <v>22</v>
      </c>
      <c r="H417" s="107">
        <v>7921</v>
      </c>
      <c r="I417" s="29">
        <f>H417/20</f>
        <v>396.05</v>
      </c>
      <c r="J417" s="28" t="s">
        <v>132</v>
      </c>
      <c r="K417" s="30">
        <f t="shared" si="84"/>
        <v>44.00555555555556</v>
      </c>
      <c r="L417" s="30">
        <f t="shared" si="85"/>
        <v>7921</v>
      </c>
      <c r="M417" s="31">
        <f t="shared" si="86"/>
        <v>174262</v>
      </c>
    </row>
    <row r="418" spans="1:13" x14ac:dyDescent="0.25">
      <c r="A418" s="21">
        <v>412</v>
      </c>
      <c r="B418" s="47">
        <v>4820085742321</v>
      </c>
      <c r="C418" s="38" t="s">
        <v>287</v>
      </c>
      <c r="D418" s="39" t="s">
        <v>206</v>
      </c>
      <c r="E418" s="28" t="s">
        <v>17</v>
      </c>
      <c r="F418" s="28" t="s">
        <v>67</v>
      </c>
      <c r="G418" s="28">
        <v>640</v>
      </c>
      <c r="H418" s="107">
        <v>292</v>
      </c>
      <c r="I418" s="29">
        <f>H418/0.75</f>
        <v>389.33333333333331</v>
      </c>
      <c r="J418" s="28" t="s">
        <v>132</v>
      </c>
      <c r="K418" s="30">
        <f t="shared" si="84"/>
        <v>43.25925925925926</v>
      </c>
      <c r="L418" s="30">
        <f t="shared" si="85"/>
        <v>2336</v>
      </c>
      <c r="M418" s="31">
        <f t="shared" si="86"/>
        <v>186880</v>
      </c>
    </row>
    <row r="419" spans="1:13" x14ac:dyDescent="0.25">
      <c r="A419" s="21">
        <v>413</v>
      </c>
      <c r="B419" s="47">
        <v>4820085742338</v>
      </c>
      <c r="C419" s="38" t="s">
        <v>287</v>
      </c>
      <c r="D419" s="39" t="s">
        <v>207</v>
      </c>
      <c r="E419" s="28" t="s">
        <v>17</v>
      </c>
      <c r="F419" s="28">
        <v>6</v>
      </c>
      <c r="G419" s="28">
        <v>180</v>
      </c>
      <c r="H419" s="107">
        <v>928</v>
      </c>
      <c r="I419" s="29">
        <f>H419/2.7</f>
        <v>343.7037037037037</v>
      </c>
      <c r="J419" s="28" t="s">
        <v>132</v>
      </c>
      <c r="K419" s="30">
        <f t="shared" si="84"/>
        <v>38.18930041152263</v>
      </c>
      <c r="L419" s="30">
        <f t="shared" si="85"/>
        <v>5568</v>
      </c>
      <c r="M419" s="31">
        <f t="shared" si="86"/>
        <v>167040</v>
      </c>
    </row>
    <row r="420" spans="1:13" x14ac:dyDescent="0.25">
      <c r="A420" s="21">
        <v>414</v>
      </c>
      <c r="B420" s="47">
        <v>4820085742611</v>
      </c>
      <c r="C420" s="38" t="s">
        <v>287</v>
      </c>
      <c r="D420" s="39" t="s">
        <v>123</v>
      </c>
      <c r="E420" s="28" t="s">
        <v>17</v>
      </c>
      <c r="F420" s="28">
        <v>1</v>
      </c>
      <c r="G420" s="28">
        <v>48</v>
      </c>
      <c r="H420" s="107">
        <v>3378</v>
      </c>
      <c r="I420" s="29">
        <f>H420/10</f>
        <v>337.8</v>
      </c>
      <c r="J420" s="28" t="s">
        <v>132</v>
      </c>
      <c r="K420" s="30">
        <f t="shared" si="84"/>
        <v>37.533333333333331</v>
      </c>
      <c r="L420" s="30">
        <f t="shared" si="85"/>
        <v>3378</v>
      </c>
      <c r="M420" s="31">
        <f t="shared" si="86"/>
        <v>162144</v>
      </c>
    </row>
    <row r="421" spans="1:13" x14ac:dyDescent="0.25">
      <c r="A421" s="21">
        <v>415</v>
      </c>
      <c r="B421" s="47">
        <v>2000000000893</v>
      </c>
      <c r="C421" s="99" t="s">
        <v>288</v>
      </c>
      <c r="D421" s="39" t="s">
        <v>127</v>
      </c>
      <c r="E421" s="28" t="s">
        <v>17</v>
      </c>
      <c r="F421" s="28">
        <v>1</v>
      </c>
      <c r="G421" s="28">
        <v>22</v>
      </c>
      <c r="H421" s="107">
        <v>6706</v>
      </c>
      <c r="I421" s="29">
        <f>H421/20</f>
        <v>335.3</v>
      </c>
      <c r="J421" s="28" t="s">
        <v>132</v>
      </c>
      <c r="K421" s="30">
        <f t="shared" si="84"/>
        <v>37.25555555555556</v>
      </c>
      <c r="L421" s="30">
        <f t="shared" si="85"/>
        <v>6706</v>
      </c>
      <c r="M421" s="31">
        <f t="shared" si="86"/>
        <v>147532</v>
      </c>
    </row>
    <row r="422" spans="1:13" x14ac:dyDescent="0.25">
      <c r="A422" s="21">
        <v>416</v>
      </c>
      <c r="B422" s="47">
        <v>4820085742307</v>
      </c>
      <c r="C422" s="38" t="s">
        <v>213</v>
      </c>
      <c r="D422" s="39" t="s">
        <v>206</v>
      </c>
      <c r="E422" s="28" t="s">
        <v>17</v>
      </c>
      <c r="F422" s="28" t="s">
        <v>67</v>
      </c>
      <c r="G422" s="28">
        <v>640</v>
      </c>
      <c r="H422" s="107">
        <v>295</v>
      </c>
      <c r="I422" s="29">
        <f>H422/0.75</f>
        <v>393.33333333333331</v>
      </c>
      <c r="J422" s="28" t="s">
        <v>132</v>
      </c>
      <c r="K422" s="30">
        <f t="shared" si="84"/>
        <v>43.703703703703702</v>
      </c>
      <c r="L422" s="30">
        <f t="shared" si="85"/>
        <v>2360</v>
      </c>
      <c r="M422" s="31">
        <f t="shared" si="86"/>
        <v>188800</v>
      </c>
    </row>
    <row r="423" spans="1:13" x14ac:dyDescent="0.25">
      <c r="A423" s="21">
        <v>417</v>
      </c>
      <c r="B423" s="47">
        <v>4820085742314</v>
      </c>
      <c r="C423" s="38" t="s">
        <v>213</v>
      </c>
      <c r="D423" s="39" t="s">
        <v>207</v>
      </c>
      <c r="E423" s="28" t="s">
        <v>17</v>
      </c>
      <c r="F423" s="28">
        <v>6</v>
      </c>
      <c r="G423" s="28">
        <v>180</v>
      </c>
      <c r="H423" s="107">
        <v>943</v>
      </c>
      <c r="I423" s="29">
        <f>H423/2.7</f>
        <v>349.25925925925924</v>
      </c>
      <c r="J423" s="28" t="s">
        <v>132</v>
      </c>
      <c r="K423" s="30">
        <f t="shared" si="84"/>
        <v>38.806584362139915</v>
      </c>
      <c r="L423" s="30">
        <f t="shared" si="85"/>
        <v>5658</v>
      </c>
      <c r="M423" s="31">
        <f t="shared" si="86"/>
        <v>169740</v>
      </c>
    </row>
    <row r="424" spans="1:13" x14ac:dyDescent="0.25">
      <c r="A424" s="21">
        <v>418</v>
      </c>
      <c r="B424" s="47">
        <v>4820085742628</v>
      </c>
      <c r="C424" s="38" t="s">
        <v>213</v>
      </c>
      <c r="D424" s="39" t="s">
        <v>123</v>
      </c>
      <c r="E424" s="28" t="s">
        <v>17</v>
      </c>
      <c r="F424" s="28">
        <v>1</v>
      </c>
      <c r="G424" s="28">
        <v>48</v>
      </c>
      <c r="H424" s="107">
        <v>3454</v>
      </c>
      <c r="I424" s="29">
        <f>H424/10</f>
        <v>345.4</v>
      </c>
      <c r="J424" s="28" t="s">
        <v>132</v>
      </c>
      <c r="K424" s="30">
        <f t="shared" si="84"/>
        <v>38.377777777777773</v>
      </c>
      <c r="L424" s="30">
        <f t="shared" si="85"/>
        <v>3454</v>
      </c>
      <c r="M424" s="31">
        <f t="shared" si="86"/>
        <v>165792</v>
      </c>
    </row>
    <row r="425" spans="1:13" x14ac:dyDescent="0.25">
      <c r="A425" s="21">
        <v>419</v>
      </c>
      <c r="B425" s="47">
        <v>2000000000909</v>
      </c>
      <c r="C425" s="99" t="s">
        <v>214</v>
      </c>
      <c r="D425" s="39" t="s">
        <v>127</v>
      </c>
      <c r="E425" s="28" t="s">
        <v>17</v>
      </c>
      <c r="F425" s="28">
        <v>1</v>
      </c>
      <c r="G425" s="28">
        <v>22</v>
      </c>
      <c r="H425" s="107">
        <v>6861</v>
      </c>
      <c r="I425" s="29">
        <f>H425/20</f>
        <v>343.05</v>
      </c>
      <c r="J425" s="28" t="s">
        <v>132</v>
      </c>
      <c r="K425" s="30">
        <f t="shared" si="84"/>
        <v>38.116666666666667</v>
      </c>
      <c r="L425" s="30">
        <f t="shared" si="85"/>
        <v>6861</v>
      </c>
      <c r="M425" s="31">
        <f t="shared" si="86"/>
        <v>150942</v>
      </c>
    </row>
    <row r="426" spans="1:13" x14ac:dyDescent="0.25">
      <c r="A426" s="21">
        <v>420</v>
      </c>
      <c r="B426" s="35">
        <v>4820251521163</v>
      </c>
      <c r="C426" s="38" t="s">
        <v>289</v>
      </c>
      <c r="D426" s="39" t="s">
        <v>206</v>
      </c>
      <c r="E426" s="28" t="s">
        <v>17</v>
      </c>
      <c r="F426" s="28" t="s">
        <v>67</v>
      </c>
      <c r="G426" s="28">
        <v>640</v>
      </c>
      <c r="H426" s="107">
        <v>308</v>
      </c>
      <c r="I426" s="29">
        <f>H426/0.75</f>
        <v>410.66666666666669</v>
      </c>
      <c r="J426" s="28" t="s">
        <v>132</v>
      </c>
      <c r="K426" s="30">
        <f t="shared" si="84"/>
        <v>45.629629629629633</v>
      </c>
      <c r="L426" s="30"/>
      <c r="M426" s="31"/>
    </row>
    <row r="427" spans="1:13" x14ac:dyDescent="0.25">
      <c r="A427" s="21">
        <v>421</v>
      </c>
      <c r="B427" s="35">
        <v>4820251521156</v>
      </c>
      <c r="C427" s="38" t="s">
        <v>289</v>
      </c>
      <c r="D427" s="39" t="s">
        <v>207</v>
      </c>
      <c r="E427" s="28" t="s">
        <v>17</v>
      </c>
      <c r="F427" s="28">
        <v>6</v>
      </c>
      <c r="G427" s="28">
        <v>180</v>
      </c>
      <c r="H427" s="107">
        <v>991</v>
      </c>
      <c r="I427" s="29">
        <f>H427/2.7</f>
        <v>367.03703703703701</v>
      </c>
      <c r="J427" s="28" t="s">
        <v>132</v>
      </c>
      <c r="K427" s="30">
        <f t="shared" si="84"/>
        <v>40.781893004115226</v>
      </c>
      <c r="L427" s="30"/>
      <c r="M427" s="31"/>
    </row>
    <row r="428" spans="1:13" x14ac:dyDescent="0.25">
      <c r="A428" s="21">
        <v>422</v>
      </c>
      <c r="B428" s="35">
        <v>4820251521170</v>
      </c>
      <c r="C428" s="38" t="s">
        <v>289</v>
      </c>
      <c r="D428" s="39" t="s">
        <v>123</v>
      </c>
      <c r="E428" s="28" t="s">
        <v>17</v>
      </c>
      <c r="F428" s="28">
        <v>1</v>
      </c>
      <c r="G428" s="28">
        <v>48</v>
      </c>
      <c r="H428" s="107">
        <v>3628</v>
      </c>
      <c r="I428" s="29">
        <f>H428/10</f>
        <v>362.8</v>
      </c>
      <c r="J428" s="28" t="s">
        <v>132</v>
      </c>
      <c r="K428" s="30">
        <f t="shared" si="84"/>
        <v>40.31111111111111</v>
      </c>
      <c r="L428" s="30"/>
      <c r="M428" s="31"/>
    </row>
    <row r="429" spans="1:13" x14ac:dyDescent="0.25">
      <c r="A429" s="21">
        <v>423</v>
      </c>
      <c r="B429" s="47">
        <v>2000000001003</v>
      </c>
      <c r="C429" s="99" t="s">
        <v>290</v>
      </c>
      <c r="D429" s="39" t="s">
        <v>127</v>
      </c>
      <c r="E429" s="28" t="s">
        <v>17</v>
      </c>
      <c r="F429" s="28">
        <v>1</v>
      </c>
      <c r="G429" s="28">
        <v>22</v>
      </c>
      <c r="H429" s="107">
        <v>7203</v>
      </c>
      <c r="I429" s="29">
        <f>H429/20</f>
        <v>360.15</v>
      </c>
      <c r="J429" s="28" t="s">
        <v>132</v>
      </c>
      <c r="K429" s="30">
        <f t="shared" si="84"/>
        <v>40.016666666666666</v>
      </c>
      <c r="L429" s="30"/>
      <c r="M429" s="31"/>
    </row>
    <row r="430" spans="1:13" x14ac:dyDescent="0.25">
      <c r="A430" s="21">
        <v>424</v>
      </c>
      <c r="B430" s="35">
        <v>4820085745599</v>
      </c>
      <c r="C430" s="124" t="s">
        <v>373</v>
      </c>
      <c r="D430" s="39" t="s">
        <v>206</v>
      </c>
      <c r="E430" s="28" t="s">
        <v>17</v>
      </c>
      <c r="F430" s="28" t="s">
        <v>67</v>
      </c>
      <c r="G430" s="28">
        <v>640</v>
      </c>
      <c r="H430" s="107">
        <v>335</v>
      </c>
      <c r="I430" s="29">
        <f>H430/0.75</f>
        <v>446.66666666666669</v>
      </c>
      <c r="J430" s="28" t="s">
        <v>132</v>
      </c>
      <c r="K430" s="30">
        <f t="shared" si="84"/>
        <v>49.629629629629633</v>
      </c>
      <c r="L430" s="30">
        <f t="shared" ref="L430:L445" si="87">H430*F430</f>
        <v>2680</v>
      </c>
      <c r="M430" s="31">
        <f t="shared" ref="M430:M445" si="88">H430*G430</f>
        <v>214400</v>
      </c>
    </row>
    <row r="431" spans="1:13" x14ac:dyDescent="0.25">
      <c r="A431" s="21">
        <v>425</v>
      </c>
      <c r="B431" s="35">
        <v>4820085745568</v>
      </c>
      <c r="C431" s="124" t="s">
        <v>374</v>
      </c>
      <c r="D431" s="39" t="s">
        <v>207</v>
      </c>
      <c r="E431" s="28" t="s">
        <v>17</v>
      </c>
      <c r="F431" s="28">
        <v>6</v>
      </c>
      <c r="G431" s="28">
        <v>180</v>
      </c>
      <c r="H431" s="107">
        <v>1091</v>
      </c>
      <c r="I431" s="29">
        <f>H431/2.7</f>
        <v>404.07407407407402</v>
      </c>
      <c r="J431" s="28" t="s">
        <v>132</v>
      </c>
      <c r="K431" s="30">
        <f t="shared" si="84"/>
        <v>44.89711934156378</v>
      </c>
      <c r="L431" s="30">
        <f t="shared" si="87"/>
        <v>6546</v>
      </c>
      <c r="M431" s="31">
        <f t="shared" si="88"/>
        <v>196380</v>
      </c>
    </row>
    <row r="432" spans="1:13" x14ac:dyDescent="0.25">
      <c r="A432" s="21">
        <v>426</v>
      </c>
      <c r="B432" s="49">
        <v>2000000000503</v>
      </c>
      <c r="C432" s="99" t="s">
        <v>215</v>
      </c>
      <c r="D432" s="39" t="s">
        <v>123</v>
      </c>
      <c r="E432" s="28" t="s">
        <v>17</v>
      </c>
      <c r="F432" s="28">
        <v>1</v>
      </c>
      <c r="G432" s="28">
        <v>48</v>
      </c>
      <c r="H432" s="107">
        <v>3984</v>
      </c>
      <c r="I432" s="29">
        <f>H432/10</f>
        <v>398.4</v>
      </c>
      <c r="J432" s="28" t="s">
        <v>132</v>
      </c>
      <c r="K432" s="30">
        <f t="shared" si="84"/>
        <v>44.266666666666666</v>
      </c>
      <c r="L432" s="30">
        <f t="shared" si="87"/>
        <v>3984</v>
      </c>
      <c r="M432" s="31">
        <f t="shared" si="88"/>
        <v>191232</v>
      </c>
    </row>
    <row r="433" spans="1:13" x14ac:dyDescent="0.25">
      <c r="A433" s="21">
        <v>427</v>
      </c>
      <c r="B433" s="47">
        <v>2000000000916</v>
      </c>
      <c r="C433" s="99" t="s">
        <v>215</v>
      </c>
      <c r="D433" s="39" t="s">
        <v>127</v>
      </c>
      <c r="E433" s="28" t="s">
        <v>17</v>
      </c>
      <c r="F433" s="28">
        <v>1</v>
      </c>
      <c r="G433" s="28">
        <v>22</v>
      </c>
      <c r="H433" s="107">
        <v>7921</v>
      </c>
      <c r="I433" s="29">
        <f>H433/20</f>
        <v>396.05</v>
      </c>
      <c r="J433" s="28" t="s">
        <v>132</v>
      </c>
      <c r="K433" s="30">
        <f t="shared" si="84"/>
        <v>44.00555555555556</v>
      </c>
      <c r="L433" s="30">
        <f t="shared" si="87"/>
        <v>7921</v>
      </c>
      <c r="M433" s="31">
        <f t="shared" si="88"/>
        <v>174262</v>
      </c>
    </row>
    <row r="434" spans="1:13" x14ac:dyDescent="0.25">
      <c r="A434" s="21">
        <v>428</v>
      </c>
      <c r="B434" s="47">
        <v>4820085742451</v>
      </c>
      <c r="C434" s="38" t="s">
        <v>216</v>
      </c>
      <c r="D434" s="39" t="s">
        <v>217</v>
      </c>
      <c r="E434" s="28" t="s">
        <v>17</v>
      </c>
      <c r="F434" s="28" t="s">
        <v>67</v>
      </c>
      <c r="G434" s="28">
        <v>640</v>
      </c>
      <c r="H434" s="107">
        <v>352</v>
      </c>
      <c r="I434" s="29">
        <f>H434/0.65</f>
        <v>541.53846153846155</v>
      </c>
      <c r="J434" s="28" t="s">
        <v>132</v>
      </c>
      <c r="K434" s="30">
        <f t="shared" si="84"/>
        <v>60.17094017094017</v>
      </c>
      <c r="L434" s="30">
        <f t="shared" si="87"/>
        <v>2816</v>
      </c>
      <c r="M434" s="31">
        <f t="shared" si="88"/>
        <v>225280</v>
      </c>
    </row>
    <row r="435" spans="1:13" x14ac:dyDescent="0.25">
      <c r="A435" s="21">
        <v>429</v>
      </c>
      <c r="B435" s="47">
        <v>4820085742468</v>
      </c>
      <c r="C435" s="38" t="s">
        <v>216</v>
      </c>
      <c r="D435" s="39" t="s">
        <v>218</v>
      </c>
      <c r="E435" s="28" t="s">
        <v>17</v>
      </c>
      <c r="F435" s="28">
        <v>6</v>
      </c>
      <c r="G435" s="28">
        <v>180</v>
      </c>
      <c r="H435" s="107">
        <v>1145</v>
      </c>
      <c r="I435" s="29">
        <f>H435/2.4</f>
        <v>477.08333333333337</v>
      </c>
      <c r="J435" s="28" t="s">
        <v>132</v>
      </c>
      <c r="K435" s="30">
        <f t="shared" si="84"/>
        <v>53.009259259259267</v>
      </c>
      <c r="L435" s="30">
        <f t="shared" si="87"/>
        <v>6870</v>
      </c>
      <c r="M435" s="31">
        <f t="shared" si="88"/>
        <v>206100</v>
      </c>
    </row>
    <row r="436" spans="1:13" x14ac:dyDescent="0.25">
      <c r="A436" s="21">
        <v>430</v>
      </c>
      <c r="B436" s="47">
        <v>4820085742598</v>
      </c>
      <c r="C436" s="38" t="s">
        <v>216</v>
      </c>
      <c r="D436" s="39" t="s">
        <v>123</v>
      </c>
      <c r="E436" s="28" t="s">
        <v>17</v>
      </c>
      <c r="F436" s="28">
        <v>1</v>
      </c>
      <c r="G436" s="28">
        <v>48</v>
      </c>
      <c r="H436" s="107">
        <v>4717</v>
      </c>
      <c r="I436" s="29">
        <f>H436/10</f>
        <v>471.7</v>
      </c>
      <c r="J436" s="28" t="s">
        <v>132</v>
      </c>
      <c r="K436" s="30">
        <f t="shared" si="84"/>
        <v>52.411111111111111</v>
      </c>
      <c r="L436" s="30">
        <f t="shared" si="87"/>
        <v>4717</v>
      </c>
      <c r="M436" s="31">
        <f t="shared" si="88"/>
        <v>226416</v>
      </c>
    </row>
    <row r="437" spans="1:13" x14ac:dyDescent="0.25">
      <c r="A437" s="21">
        <v>431</v>
      </c>
      <c r="B437" s="47">
        <v>2000000000923</v>
      </c>
      <c r="C437" s="99" t="s">
        <v>219</v>
      </c>
      <c r="D437" s="39" t="s">
        <v>127</v>
      </c>
      <c r="E437" s="28" t="s">
        <v>17</v>
      </c>
      <c r="F437" s="28">
        <v>1</v>
      </c>
      <c r="G437" s="28">
        <v>22</v>
      </c>
      <c r="H437" s="107">
        <v>9385</v>
      </c>
      <c r="I437" s="29">
        <f>H437/20</f>
        <v>469.25</v>
      </c>
      <c r="J437" s="28" t="s">
        <v>132</v>
      </c>
      <c r="K437" s="30">
        <f t="shared" si="84"/>
        <v>52.138888888888886</v>
      </c>
      <c r="L437" s="30">
        <f t="shared" si="87"/>
        <v>9385</v>
      </c>
      <c r="M437" s="31">
        <f t="shared" si="88"/>
        <v>206470</v>
      </c>
    </row>
    <row r="438" spans="1:13" x14ac:dyDescent="0.25">
      <c r="A438" s="21">
        <v>432</v>
      </c>
      <c r="B438" s="35">
        <v>4820085745575</v>
      </c>
      <c r="C438" s="99" t="s">
        <v>220</v>
      </c>
      <c r="D438" s="39" t="s">
        <v>206</v>
      </c>
      <c r="E438" s="28" t="s">
        <v>17</v>
      </c>
      <c r="F438" s="28" t="s">
        <v>67</v>
      </c>
      <c r="G438" s="28">
        <v>640</v>
      </c>
      <c r="H438" s="107">
        <v>292</v>
      </c>
      <c r="I438" s="29">
        <f>H438/0.75</f>
        <v>389.33333333333331</v>
      </c>
      <c r="J438" s="28" t="s">
        <v>132</v>
      </c>
      <c r="K438" s="30">
        <f t="shared" si="84"/>
        <v>43.25925925925926</v>
      </c>
      <c r="L438" s="30">
        <f t="shared" si="87"/>
        <v>2336</v>
      </c>
      <c r="M438" s="31">
        <f t="shared" si="88"/>
        <v>186880</v>
      </c>
    </row>
    <row r="439" spans="1:13" x14ac:dyDescent="0.25">
      <c r="A439" s="21">
        <v>433</v>
      </c>
      <c r="B439" s="35">
        <v>4820085745582</v>
      </c>
      <c r="C439" s="99" t="s">
        <v>333</v>
      </c>
      <c r="D439" s="39" t="s">
        <v>207</v>
      </c>
      <c r="E439" s="28" t="s">
        <v>17</v>
      </c>
      <c r="F439" s="28">
        <v>6</v>
      </c>
      <c r="G439" s="28">
        <v>180</v>
      </c>
      <c r="H439" s="107">
        <v>928</v>
      </c>
      <c r="I439" s="29">
        <f>H439/2.7</f>
        <v>343.7037037037037</v>
      </c>
      <c r="J439" s="28" t="s">
        <v>132</v>
      </c>
      <c r="K439" s="30">
        <f t="shared" si="84"/>
        <v>38.18930041152263</v>
      </c>
      <c r="L439" s="30">
        <f t="shared" si="87"/>
        <v>5568</v>
      </c>
      <c r="M439" s="31">
        <f t="shared" si="88"/>
        <v>167040</v>
      </c>
    </row>
    <row r="440" spans="1:13" x14ac:dyDescent="0.25">
      <c r="A440" s="21">
        <v>434</v>
      </c>
      <c r="B440" s="49">
        <v>2000000000527</v>
      </c>
      <c r="C440" s="99" t="s">
        <v>220</v>
      </c>
      <c r="D440" s="39" t="s">
        <v>123</v>
      </c>
      <c r="E440" s="28" t="s">
        <v>17</v>
      </c>
      <c r="F440" s="28">
        <v>1</v>
      </c>
      <c r="G440" s="28">
        <v>48</v>
      </c>
      <c r="H440" s="107">
        <v>3376</v>
      </c>
      <c r="I440" s="29">
        <f>H440/10</f>
        <v>337.6</v>
      </c>
      <c r="J440" s="28" t="s">
        <v>132</v>
      </c>
      <c r="K440" s="30">
        <f t="shared" si="84"/>
        <v>37.511111111111113</v>
      </c>
      <c r="L440" s="30">
        <f t="shared" si="87"/>
        <v>3376</v>
      </c>
      <c r="M440" s="31">
        <f t="shared" si="88"/>
        <v>162048</v>
      </c>
    </row>
    <row r="441" spans="1:13" x14ac:dyDescent="0.25">
      <c r="A441" s="21">
        <v>435</v>
      </c>
      <c r="B441" s="47">
        <v>2000000000930</v>
      </c>
      <c r="C441" s="99" t="s">
        <v>220</v>
      </c>
      <c r="D441" s="39" t="s">
        <v>127</v>
      </c>
      <c r="E441" s="28" t="s">
        <v>17</v>
      </c>
      <c r="F441" s="28">
        <v>1</v>
      </c>
      <c r="G441" s="28">
        <v>22</v>
      </c>
      <c r="H441" s="107">
        <v>6706</v>
      </c>
      <c r="I441" s="29">
        <f>H441/20</f>
        <v>335.3</v>
      </c>
      <c r="J441" s="28" t="s">
        <v>132</v>
      </c>
      <c r="K441" s="30">
        <f t="shared" si="84"/>
        <v>37.25555555555556</v>
      </c>
      <c r="L441" s="30">
        <f t="shared" si="87"/>
        <v>6706</v>
      </c>
      <c r="M441" s="31">
        <f t="shared" si="88"/>
        <v>147532</v>
      </c>
    </row>
    <row r="442" spans="1:13" x14ac:dyDescent="0.25">
      <c r="A442" s="21">
        <v>436</v>
      </c>
      <c r="B442" s="47">
        <v>4820085742284</v>
      </c>
      <c r="C442" s="46" t="s">
        <v>221</v>
      </c>
      <c r="D442" s="39" t="s">
        <v>206</v>
      </c>
      <c r="E442" s="28" t="s">
        <v>17</v>
      </c>
      <c r="F442" s="28" t="s">
        <v>67</v>
      </c>
      <c r="G442" s="28">
        <v>640</v>
      </c>
      <c r="H442" s="107">
        <v>292</v>
      </c>
      <c r="I442" s="29">
        <f>H442/0.75</f>
        <v>389.33333333333331</v>
      </c>
      <c r="J442" s="28" t="s">
        <v>132</v>
      </c>
      <c r="K442" s="30">
        <f t="shared" si="84"/>
        <v>43.25925925925926</v>
      </c>
      <c r="L442" s="30">
        <f t="shared" si="87"/>
        <v>2336</v>
      </c>
      <c r="M442" s="31">
        <f t="shared" si="88"/>
        <v>186880</v>
      </c>
    </row>
    <row r="443" spans="1:13" x14ac:dyDescent="0.25">
      <c r="A443" s="21">
        <v>437</v>
      </c>
      <c r="B443" s="47">
        <v>4820085742291</v>
      </c>
      <c r="C443" s="46" t="s">
        <v>221</v>
      </c>
      <c r="D443" s="39" t="s">
        <v>207</v>
      </c>
      <c r="E443" s="28" t="s">
        <v>17</v>
      </c>
      <c r="F443" s="28">
        <v>6</v>
      </c>
      <c r="G443" s="28">
        <v>180</v>
      </c>
      <c r="H443" s="107">
        <v>928</v>
      </c>
      <c r="I443" s="29">
        <f>H443/2.7</f>
        <v>343.7037037037037</v>
      </c>
      <c r="J443" s="28" t="s">
        <v>132</v>
      </c>
      <c r="K443" s="30">
        <f t="shared" si="84"/>
        <v>38.18930041152263</v>
      </c>
      <c r="L443" s="30">
        <f t="shared" si="87"/>
        <v>5568</v>
      </c>
      <c r="M443" s="31">
        <f t="shared" si="88"/>
        <v>167040</v>
      </c>
    </row>
    <row r="444" spans="1:13" x14ac:dyDescent="0.25">
      <c r="A444" s="21">
        <v>438</v>
      </c>
      <c r="B444" s="47">
        <v>4820085742635</v>
      </c>
      <c r="C444" s="46" t="s">
        <v>221</v>
      </c>
      <c r="D444" s="39" t="s">
        <v>123</v>
      </c>
      <c r="E444" s="28" t="s">
        <v>17</v>
      </c>
      <c r="F444" s="28">
        <v>1</v>
      </c>
      <c r="G444" s="28">
        <v>48</v>
      </c>
      <c r="H444" s="107">
        <v>3376</v>
      </c>
      <c r="I444" s="29">
        <f>H444/10</f>
        <v>337.6</v>
      </c>
      <c r="J444" s="28" t="s">
        <v>132</v>
      </c>
      <c r="K444" s="30">
        <f t="shared" si="84"/>
        <v>37.511111111111113</v>
      </c>
      <c r="L444" s="30">
        <f t="shared" si="87"/>
        <v>3376</v>
      </c>
      <c r="M444" s="31">
        <f t="shared" si="88"/>
        <v>162048</v>
      </c>
    </row>
    <row r="445" spans="1:13" x14ac:dyDescent="0.25">
      <c r="A445" s="21">
        <v>439</v>
      </c>
      <c r="B445" s="47">
        <v>2000000000947</v>
      </c>
      <c r="C445" s="66" t="s">
        <v>222</v>
      </c>
      <c r="D445" s="39" t="s">
        <v>127</v>
      </c>
      <c r="E445" s="28" t="s">
        <v>17</v>
      </c>
      <c r="F445" s="28">
        <v>1</v>
      </c>
      <c r="G445" s="28">
        <v>22</v>
      </c>
      <c r="H445" s="107">
        <v>6706</v>
      </c>
      <c r="I445" s="29">
        <f>H445/20</f>
        <v>335.3</v>
      </c>
      <c r="J445" s="28" t="s">
        <v>132</v>
      </c>
      <c r="K445" s="30">
        <f t="shared" si="84"/>
        <v>37.25555555555556</v>
      </c>
      <c r="L445" s="30">
        <f t="shared" si="87"/>
        <v>6706</v>
      </c>
      <c r="M445" s="31">
        <f t="shared" si="88"/>
        <v>147532</v>
      </c>
    </row>
    <row r="446" spans="1:13" x14ac:dyDescent="0.2">
      <c r="A446" s="21">
        <v>440</v>
      </c>
      <c r="B446" s="22" t="s">
        <v>223</v>
      </c>
      <c r="C446" s="22"/>
      <c r="D446" s="23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x14ac:dyDescent="0.25">
      <c r="A447" s="21">
        <v>441</v>
      </c>
      <c r="B447" s="47">
        <v>4823044500604</v>
      </c>
      <c r="C447" s="124" t="s">
        <v>375</v>
      </c>
      <c r="D447" s="39" t="s">
        <v>129</v>
      </c>
      <c r="E447" s="28" t="s">
        <v>17</v>
      </c>
      <c r="F447" s="28" t="s">
        <v>67</v>
      </c>
      <c r="G447" s="28">
        <v>640</v>
      </c>
      <c r="H447" s="107">
        <v>276</v>
      </c>
      <c r="I447" s="29">
        <f>H447/0.9</f>
        <v>306.66666666666669</v>
      </c>
      <c r="J447" s="28" t="s">
        <v>132</v>
      </c>
      <c r="K447" s="30">
        <f t="shared" ref="K447:K510" si="89">I447/9</f>
        <v>34.074074074074076</v>
      </c>
      <c r="L447" s="30">
        <f t="shared" ref="L447:L478" si="90">H447*F447</f>
        <v>2208</v>
      </c>
      <c r="M447" s="31">
        <f t="shared" ref="M447:M478" si="91">H447*G447</f>
        <v>176640</v>
      </c>
    </row>
    <row r="448" spans="1:13" x14ac:dyDescent="0.25">
      <c r="A448" s="21">
        <v>442</v>
      </c>
      <c r="B448" s="47">
        <v>4823044500611</v>
      </c>
      <c r="C448" s="124" t="s">
        <v>375</v>
      </c>
      <c r="D448" s="39" t="s">
        <v>122</v>
      </c>
      <c r="E448" s="28" t="s">
        <v>17</v>
      </c>
      <c r="F448" s="28">
        <v>2</v>
      </c>
      <c r="G448" s="28">
        <v>168</v>
      </c>
      <c r="H448" s="107">
        <v>746</v>
      </c>
      <c r="I448" s="29">
        <f>H448/2.8</f>
        <v>266.42857142857144</v>
      </c>
      <c r="J448" s="28" t="s">
        <v>132</v>
      </c>
      <c r="K448" s="30">
        <f t="shared" si="89"/>
        <v>29.603174603174605</v>
      </c>
      <c r="L448" s="30">
        <f t="shared" si="90"/>
        <v>1492</v>
      </c>
      <c r="M448" s="31">
        <f t="shared" si="91"/>
        <v>125328</v>
      </c>
    </row>
    <row r="449" spans="1:13" x14ac:dyDescent="0.25">
      <c r="A449" s="21">
        <v>443</v>
      </c>
      <c r="B449" s="47">
        <v>4820085741355</v>
      </c>
      <c r="C449" s="66" t="s">
        <v>224</v>
      </c>
      <c r="D449" s="39" t="s">
        <v>142</v>
      </c>
      <c r="E449" s="28" t="s">
        <v>17</v>
      </c>
      <c r="F449" s="28">
        <v>1</v>
      </c>
      <c r="G449" s="28">
        <v>48</v>
      </c>
      <c r="H449" s="107">
        <v>3116</v>
      </c>
      <c r="I449" s="29">
        <f>H449/12</f>
        <v>259.66666666666669</v>
      </c>
      <c r="J449" s="28" t="s">
        <v>132</v>
      </c>
      <c r="K449" s="30">
        <f t="shared" si="89"/>
        <v>28.851851851851855</v>
      </c>
      <c r="L449" s="30">
        <f t="shared" si="90"/>
        <v>3116</v>
      </c>
      <c r="M449" s="31">
        <f t="shared" si="91"/>
        <v>149568</v>
      </c>
    </row>
    <row r="450" spans="1:13" x14ac:dyDescent="0.25">
      <c r="A450" s="21">
        <v>444</v>
      </c>
      <c r="B450" s="25">
        <v>4823044500635</v>
      </c>
      <c r="C450" s="66" t="s">
        <v>224</v>
      </c>
      <c r="D450" s="39" t="s">
        <v>225</v>
      </c>
      <c r="E450" s="28" t="s">
        <v>17</v>
      </c>
      <c r="F450" s="28">
        <v>1</v>
      </c>
      <c r="G450" s="28">
        <v>22</v>
      </c>
      <c r="H450" s="107">
        <v>5916</v>
      </c>
      <c r="I450" s="29">
        <f>H450/24</f>
        <v>246.5</v>
      </c>
      <c r="J450" s="28" t="s">
        <v>132</v>
      </c>
      <c r="K450" s="30">
        <f t="shared" si="89"/>
        <v>27.388888888888889</v>
      </c>
      <c r="L450" s="30">
        <f t="shared" si="90"/>
        <v>5916</v>
      </c>
      <c r="M450" s="31">
        <f t="shared" si="91"/>
        <v>130152</v>
      </c>
    </row>
    <row r="451" spans="1:13" x14ac:dyDescent="0.25">
      <c r="A451" s="21">
        <v>445</v>
      </c>
      <c r="B451" s="47">
        <v>4823044500116</v>
      </c>
      <c r="C451" s="124" t="s">
        <v>376</v>
      </c>
      <c r="D451" s="39" t="s">
        <v>129</v>
      </c>
      <c r="E451" s="28" t="s">
        <v>17</v>
      </c>
      <c r="F451" s="28" t="s">
        <v>67</v>
      </c>
      <c r="G451" s="28">
        <v>640</v>
      </c>
      <c r="H451" s="107">
        <v>276</v>
      </c>
      <c r="I451" s="29">
        <f>H451/0.9</f>
        <v>306.66666666666669</v>
      </c>
      <c r="J451" s="28" t="s">
        <v>132</v>
      </c>
      <c r="K451" s="30">
        <f t="shared" si="89"/>
        <v>34.074074074074076</v>
      </c>
      <c r="L451" s="30">
        <f t="shared" si="90"/>
        <v>2208</v>
      </c>
      <c r="M451" s="31">
        <f t="shared" si="91"/>
        <v>176640</v>
      </c>
    </row>
    <row r="452" spans="1:13" x14ac:dyDescent="0.25">
      <c r="A452" s="21">
        <v>446</v>
      </c>
      <c r="B452" s="47">
        <v>4823044500628</v>
      </c>
      <c r="C452" s="124" t="s">
        <v>376</v>
      </c>
      <c r="D452" s="39" t="s">
        <v>122</v>
      </c>
      <c r="E452" s="28" t="s">
        <v>17</v>
      </c>
      <c r="F452" s="28">
        <v>2</v>
      </c>
      <c r="G452" s="28">
        <v>168</v>
      </c>
      <c r="H452" s="107">
        <v>746</v>
      </c>
      <c r="I452" s="29">
        <f>H452/2.8</f>
        <v>266.42857142857144</v>
      </c>
      <c r="J452" s="28" t="s">
        <v>132</v>
      </c>
      <c r="K452" s="30">
        <f t="shared" si="89"/>
        <v>29.603174603174605</v>
      </c>
      <c r="L452" s="30">
        <f t="shared" si="90"/>
        <v>1492</v>
      </c>
      <c r="M452" s="31">
        <f t="shared" si="91"/>
        <v>125328</v>
      </c>
    </row>
    <row r="453" spans="1:13" x14ac:dyDescent="0.25">
      <c r="A453" s="21">
        <v>447</v>
      </c>
      <c r="B453" s="47">
        <v>4820085741362</v>
      </c>
      <c r="C453" s="124" t="s">
        <v>376</v>
      </c>
      <c r="D453" s="39" t="s">
        <v>142</v>
      </c>
      <c r="E453" s="28" t="s">
        <v>17</v>
      </c>
      <c r="F453" s="28">
        <v>1</v>
      </c>
      <c r="G453" s="28">
        <v>48</v>
      </c>
      <c r="H453" s="107">
        <v>3116</v>
      </c>
      <c r="I453" s="29">
        <f>H453/12</f>
        <v>259.66666666666669</v>
      </c>
      <c r="J453" s="28" t="s">
        <v>132</v>
      </c>
      <c r="K453" s="30">
        <f t="shared" si="89"/>
        <v>28.851851851851855</v>
      </c>
      <c r="L453" s="30">
        <f t="shared" si="90"/>
        <v>3116</v>
      </c>
      <c r="M453" s="31">
        <f t="shared" si="91"/>
        <v>149568</v>
      </c>
    </row>
    <row r="454" spans="1:13" x14ac:dyDescent="0.25">
      <c r="A454" s="21">
        <v>448</v>
      </c>
      <c r="B454" s="25">
        <v>4823044500024</v>
      </c>
      <c r="C454" s="66" t="s">
        <v>226</v>
      </c>
      <c r="D454" s="39" t="s">
        <v>225</v>
      </c>
      <c r="E454" s="28" t="s">
        <v>17</v>
      </c>
      <c r="F454" s="28">
        <v>1</v>
      </c>
      <c r="G454" s="28">
        <v>22</v>
      </c>
      <c r="H454" s="107">
        <v>5916</v>
      </c>
      <c r="I454" s="29">
        <f>H454/24</f>
        <v>246.5</v>
      </c>
      <c r="J454" s="28" t="s">
        <v>132</v>
      </c>
      <c r="K454" s="30">
        <f t="shared" si="89"/>
        <v>27.388888888888889</v>
      </c>
      <c r="L454" s="30">
        <f t="shared" si="90"/>
        <v>5916</v>
      </c>
      <c r="M454" s="31">
        <f t="shared" si="91"/>
        <v>130152</v>
      </c>
    </row>
    <row r="455" spans="1:13" x14ac:dyDescent="0.25">
      <c r="A455" s="21">
        <v>449</v>
      </c>
      <c r="B455" s="47">
        <v>4820085744301</v>
      </c>
      <c r="C455" s="46" t="s">
        <v>227</v>
      </c>
      <c r="D455" s="39" t="s">
        <v>228</v>
      </c>
      <c r="E455" s="28" t="s">
        <v>17</v>
      </c>
      <c r="F455" s="28">
        <v>10</v>
      </c>
      <c r="G455" s="28">
        <v>1960</v>
      </c>
      <c r="H455" s="107">
        <v>76</v>
      </c>
      <c r="I455" s="29">
        <f>H455/0.25</f>
        <v>304</v>
      </c>
      <c r="J455" s="28" t="s">
        <v>132</v>
      </c>
      <c r="K455" s="30">
        <f t="shared" si="89"/>
        <v>33.777777777777779</v>
      </c>
      <c r="L455" s="30">
        <f t="shared" si="90"/>
        <v>760</v>
      </c>
      <c r="M455" s="31">
        <f t="shared" si="91"/>
        <v>148960</v>
      </c>
    </row>
    <row r="456" spans="1:13" x14ac:dyDescent="0.25">
      <c r="A456" s="21">
        <v>450</v>
      </c>
      <c r="B456" s="47">
        <v>4823044500642</v>
      </c>
      <c r="C456" s="46" t="s">
        <v>227</v>
      </c>
      <c r="D456" s="39" t="s">
        <v>129</v>
      </c>
      <c r="E456" s="28" t="s">
        <v>17</v>
      </c>
      <c r="F456" s="28" t="s">
        <v>67</v>
      </c>
      <c r="G456" s="28">
        <v>640</v>
      </c>
      <c r="H456" s="107">
        <v>214</v>
      </c>
      <c r="I456" s="29">
        <f>H456/0.9</f>
        <v>237.77777777777777</v>
      </c>
      <c r="J456" s="28" t="s">
        <v>132</v>
      </c>
      <c r="K456" s="30">
        <f t="shared" si="89"/>
        <v>26.419753086419753</v>
      </c>
      <c r="L456" s="30">
        <f t="shared" si="90"/>
        <v>1712</v>
      </c>
      <c r="M456" s="31">
        <f t="shared" si="91"/>
        <v>136960</v>
      </c>
    </row>
    <row r="457" spans="1:13" x14ac:dyDescent="0.25">
      <c r="A457" s="21">
        <v>451</v>
      </c>
      <c r="B457" s="47">
        <v>4823044500659</v>
      </c>
      <c r="C457" s="46" t="s">
        <v>227</v>
      </c>
      <c r="D457" s="39" t="s">
        <v>122</v>
      </c>
      <c r="E457" s="28" t="s">
        <v>17</v>
      </c>
      <c r="F457" s="28" t="s">
        <v>88</v>
      </c>
      <c r="G457" s="28">
        <v>180</v>
      </c>
      <c r="H457" s="107">
        <v>595</v>
      </c>
      <c r="I457" s="29">
        <f>H457/2.8</f>
        <v>212.5</v>
      </c>
      <c r="J457" s="28" t="s">
        <v>132</v>
      </c>
      <c r="K457" s="30">
        <f t="shared" si="89"/>
        <v>23.611111111111111</v>
      </c>
      <c r="L457" s="30">
        <f t="shared" si="90"/>
        <v>3570</v>
      </c>
      <c r="M457" s="31">
        <f t="shared" si="91"/>
        <v>107100</v>
      </c>
    </row>
    <row r="458" spans="1:13" x14ac:dyDescent="0.25">
      <c r="A458" s="21">
        <v>452</v>
      </c>
      <c r="B458" s="47">
        <v>4820085741201</v>
      </c>
      <c r="C458" s="46" t="s">
        <v>227</v>
      </c>
      <c r="D458" s="39" t="s">
        <v>142</v>
      </c>
      <c r="E458" s="28" t="s">
        <v>17</v>
      </c>
      <c r="F458" s="28">
        <v>1</v>
      </c>
      <c r="G458" s="28">
        <v>48</v>
      </c>
      <c r="H458" s="107">
        <v>2536</v>
      </c>
      <c r="I458" s="29">
        <f>H458/12</f>
        <v>211.33333333333334</v>
      </c>
      <c r="J458" s="28" t="s">
        <v>132</v>
      </c>
      <c r="K458" s="30">
        <f t="shared" si="89"/>
        <v>23.481481481481481</v>
      </c>
      <c r="L458" s="30">
        <f t="shared" si="90"/>
        <v>2536</v>
      </c>
      <c r="M458" s="31">
        <f t="shared" si="91"/>
        <v>121728</v>
      </c>
    </row>
    <row r="459" spans="1:13" x14ac:dyDescent="0.25">
      <c r="A459" s="21">
        <v>453</v>
      </c>
      <c r="B459" s="25">
        <v>4823044500673</v>
      </c>
      <c r="C459" s="46" t="s">
        <v>227</v>
      </c>
      <c r="D459" s="39" t="s">
        <v>108</v>
      </c>
      <c r="E459" s="28" t="s">
        <v>17</v>
      </c>
      <c r="F459" s="28">
        <v>1</v>
      </c>
      <c r="G459" s="28">
        <v>22</v>
      </c>
      <c r="H459" s="107">
        <v>4941</v>
      </c>
      <c r="I459" s="29">
        <f>H459/25</f>
        <v>197.64</v>
      </c>
      <c r="J459" s="28" t="s">
        <v>132</v>
      </c>
      <c r="K459" s="30">
        <f t="shared" si="89"/>
        <v>21.959999999999997</v>
      </c>
      <c r="L459" s="30">
        <f t="shared" si="90"/>
        <v>4941</v>
      </c>
      <c r="M459" s="31">
        <f t="shared" si="91"/>
        <v>108702</v>
      </c>
    </row>
    <row r="460" spans="1:13" x14ac:dyDescent="0.25">
      <c r="A460" s="21">
        <v>454</v>
      </c>
      <c r="B460" s="47">
        <v>4820085745056</v>
      </c>
      <c r="C460" s="46" t="s">
        <v>337</v>
      </c>
      <c r="D460" s="39" t="s">
        <v>228</v>
      </c>
      <c r="E460" s="28" t="s">
        <v>17</v>
      </c>
      <c r="F460" s="28">
        <v>10</v>
      </c>
      <c r="G460" s="28">
        <v>1960</v>
      </c>
      <c r="H460" s="107">
        <v>69</v>
      </c>
      <c r="I460" s="29">
        <f>H460/0.25</f>
        <v>276</v>
      </c>
      <c r="J460" s="28" t="s">
        <v>132</v>
      </c>
      <c r="K460" s="30">
        <f t="shared" si="89"/>
        <v>30.666666666666668</v>
      </c>
      <c r="L460" s="30">
        <f t="shared" si="90"/>
        <v>690</v>
      </c>
      <c r="M460" s="31">
        <f t="shared" si="91"/>
        <v>135240</v>
      </c>
    </row>
    <row r="461" spans="1:13" x14ac:dyDescent="0.25">
      <c r="A461" s="21">
        <v>455</v>
      </c>
      <c r="B461" s="47">
        <v>4823044500680</v>
      </c>
      <c r="C461" s="46" t="s">
        <v>337</v>
      </c>
      <c r="D461" s="39" t="s">
        <v>129</v>
      </c>
      <c r="E461" s="28" t="s">
        <v>17</v>
      </c>
      <c r="F461" s="28" t="s">
        <v>67</v>
      </c>
      <c r="G461" s="28">
        <v>640</v>
      </c>
      <c r="H461" s="107">
        <v>177</v>
      </c>
      <c r="I461" s="29">
        <f>H461/0.9</f>
        <v>196.66666666666666</v>
      </c>
      <c r="J461" s="28" t="s">
        <v>132</v>
      </c>
      <c r="K461" s="30">
        <f t="shared" si="89"/>
        <v>21.851851851851851</v>
      </c>
      <c r="L461" s="30">
        <f t="shared" si="90"/>
        <v>1416</v>
      </c>
      <c r="M461" s="31">
        <f t="shared" si="91"/>
        <v>113280</v>
      </c>
    </row>
    <row r="462" spans="1:13" x14ac:dyDescent="0.25">
      <c r="A462" s="21">
        <v>456</v>
      </c>
      <c r="B462" s="47">
        <v>4823044500697</v>
      </c>
      <c r="C462" s="46" t="s">
        <v>337</v>
      </c>
      <c r="D462" s="39" t="s">
        <v>122</v>
      </c>
      <c r="E462" s="28" t="s">
        <v>17</v>
      </c>
      <c r="F462" s="28" t="s">
        <v>88</v>
      </c>
      <c r="G462" s="28">
        <v>180</v>
      </c>
      <c r="H462" s="107">
        <v>510</v>
      </c>
      <c r="I462" s="29">
        <f>H462/2.8</f>
        <v>182.14285714285717</v>
      </c>
      <c r="J462" s="28" t="s">
        <v>132</v>
      </c>
      <c r="K462" s="30">
        <f t="shared" si="89"/>
        <v>20.238095238095241</v>
      </c>
      <c r="L462" s="30">
        <f t="shared" si="90"/>
        <v>3060</v>
      </c>
      <c r="M462" s="31">
        <f t="shared" si="91"/>
        <v>91800</v>
      </c>
    </row>
    <row r="463" spans="1:13" x14ac:dyDescent="0.25">
      <c r="A463" s="21">
        <v>457</v>
      </c>
      <c r="B463" s="47">
        <v>4820085741218</v>
      </c>
      <c r="C463" s="66" t="s">
        <v>334</v>
      </c>
      <c r="D463" s="39" t="s">
        <v>142</v>
      </c>
      <c r="E463" s="28" t="s">
        <v>17</v>
      </c>
      <c r="F463" s="28">
        <v>1</v>
      </c>
      <c r="G463" s="28">
        <v>48</v>
      </c>
      <c r="H463" s="107">
        <v>2228</v>
      </c>
      <c r="I463" s="29">
        <f>H463/12</f>
        <v>185.66666666666666</v>
      </c>
      <c r="J463" s="28" t="s">
        <v>132</v>
      </c>
      <c r="K463" s="30">
        <f t="shared" si="89"/>
        <v>20.62962962962963</v>
      </c>
      <c r="L463" s="30">
        <f t="shared" si="90"/>
        <v>2228</v>
      </c>
      <c r="M463" s="31">
        <f t="shared" si="91"/>
        <v>106944</v>
      </c>
    </row>
    <row r="464" spans="1:13" x14ac:dyDescent="0.25">
      <c r="A464" s="21">
        <v>458</v>
      </c>
      <c r="B464" s="25">
        <v>4823044500710</v>
      </c>
      <c r="C464" s="66" t="s">
        <v>334</v>
      </c>
      <c r="D464" s="39" t="s">
        <v>225</v>
      </c>
      <c r="E464" s="28" t="s">
        <v>17</v>
      </c>
      <c r="F464" s="28">
        <v>1</v>
      </c>
      <c r="G464" s="28">
        <v>22</v>
      </c>
      <c r="H464" s="107">
        <v>4147</v>
      </c>
      <c r="I464" s="29">
        <f>H464/24</f>
        <v>172.79166666666666</v>
      </c>
      <c r="J464" s="28" t="s">
        <v>132</v>
      </c>
      <c r="K464" s="30">
        <f t="shared" si="89"/>
        <v>19.199074074074073</v>
      </c>
      <c r="L464" s="30">
        <f t="shared" si="90"/>
        <v>4147</v>
      </c>
      <c r="M464" s="31">
        <f t="shared" si="91"/>
        <v>91234</v>
      </c>
    </row>
    <row r="465" spans="1:13" x14ac:dyDescent="0.25">
      <c r="A465" s="21">
        <v>459</v>
      </c>
      <c r="B465" s="47">
        <v>4823044500888</v>
      </c>
      <c r="C465" s="66" t="s">
        <v>229</v>
      </c>
      <c r="D465" s="39" t="s">
        <v>129</v>
      </c>
      <c r="E465" s="28" t="s">
        <v>17</v>
      </c>
      <c r="F465" s="28" t="s">
        <v>67</v>
      </c>
      <c r="G465" s="28">
        <v>640</v>
      </c>
      <c r="H465" s="107">
        <v>186</v>
      </c>
      <c r="I465" s="29">
        <f>H465/0.9</f>
        <v>206.66666666666666</v>
      </c>
      <c r="J465" s="28" t="s">
        <v>132</v>
      </c>
      <c r="K465" s="30">
        <f t="shared" si="89"/>
        <v>22.962962962962962</v>
      </c>
      <c r="L465" s="30">
        <f t="shared" si="90"/>
        <v>1488</v>
      </c>
      <c r="M465" s="31">
        <f t="shared" si="91"/>
        <v>119040</v>
      </c>
    </row>
    <row r="466" spans="1:13" x14ac:dyDescent="0.25">
      <c r="A466" s="21">
        <v>460</v>
      </c>
      <c r="B466" s="47">
        <v>4823044500895</v>
      </c>
      <c r="C466" s="66" t="s">
        <v>229</v>
      </c>
      <c r="D466" s="39" t="s">
        <v>122</v>
      </c>
      <c r="E466" s="28" t="s">
        <v>17</v>
      </c>
      <c r="F466" s="28" t="s">
        <v>88</v>
      </c>
      <c r="G466" s="28">
        <v>180</v>
      </c>
      <c r="H466" s="107">
        <v>499</v>
      </c>
      <c r="I466" s="29">
        <f>H466/2.8</f>
        <v>178.21428571428572</v>
      </c>
      <c r="J466" s="28" t="s">
        <v>132</v>
      </c>
      <c r="K466" s="30">
        <f t="shared" si="89"/>
        <v>19.801587301587304</v>
      </c>
      <c r="L466" s="30">
        <f t="shared" si="90"/>
        <v>2994</v>
      </c>
      <c r="M466" s="31">
        <f t="shared" si="91"/>
        <v>89820</v>
      </c>
    </row>
    <row r="467" spans="1:13" x14ac:dyDescent="0.25">
      <c r="A467" s="21">
        <v>461</v>
      </c>
      <c r="B467" s="47">
        <v>4820085741195</v>
      </c>
      <c r="C467" s="66" t="s">
        <v>229</v>
      </c>
      <c r="D467" s="39" t="s">
        <v>142</v>
      </c>
      <c r="E467" s="28" t="s">
        <v>17</v>
      </c>
      <c r="F467" s="28">
        <v>1</v>
      </c>
      <c r="G467" s="28">
        <v>48</v>
      </c>
      <c r="H467" s="107">
        <v>2143</v>
      </c>
      <c r="I467" s="29">
        <f>H467/12</f>
        <v>178.58333333333334</v>
      </c>
      <c r="J467" s="28" t="s">
        <v>132</v>
      </c>
      <c r="K467" s="30">
        <f t="shared" si="89"/>
        <v>19.842592592592595</v>
      </c>
      <c r="L467" s="30">
        <f t="shared" si="90"/>
        <v>2143</v>
      </c>
      <c r="M467" s="31">
        <f t="shared" si="91"/>
        <v>102864</v>
      </c>
    </row>
    <row r="468" spans="1:13" x14ac:dyDescent="0.25">
      <c r="A468" s="21">
        <v>462</v>
      </c>
      <c r="B468" s="47">
        <v>4823044500246</v>
      </c>
      <c r="C468" s="124" t="s">
        <v>377</v>
      </c>
      <c r="D468" s="39" t="s">
        <v>129</v>
      </c>
      <c r="E468" s="28" t="s">
        <v>17</v>
      </c>
      <c r="F468" s="28" t="s">
        <v>67</v>
      </c>
      <c r="G468" s="28">
        <v>640</v>
      </c>
      <c r="H468" s="107">
        <v>228</v>
      </c>
      <c r="I468" s="29">
        <f>H468/0.9</f>
        <v>253.33333333333331</v>
      </c>
      <c r="J468" s="28" t="s">
        <v>132</v>
      </c>
      <c r="K468" s="30">
        <f t="shared" si="89"/>
        <v>28.148148148148145</v>
      </c>
      <c r="L468" s="30">
        <f t="shared" si="90"/>
        <v>1824</v>
      </c>
      <c r="M468" s="31">
        <f t="shared" si="91"/>
        <v>145920</v>
      </c>
    </row>
    <row r="469" spans="1:13" x14ac:dyDescent="0.25">
      <c r="A469" s="21">
        <v>463</v>
      </c>
      <c r="B469" s="47">
        <v>4823044500239</v>
      </c>
      <c r="C469" s="124" t="s">
        <v>377</v>
      </c>
      <c r="D469" s="39" t="s">
        <v>122</v>
      </c>
      <c r="E469" s="28" t="s">
        <v>17</v>
      </c>
      <c r="F469" s="28" t="s">
        <v>88</v>
      </c>
      <c r="G469" s="28">
        <v>180</v>
      </c>
      <c r="H469" s="107">
        <v>623</v>
      </c>
      <c r="I469" s="29">
        <f>H469/2.8</f>
        <v>222.5</v>
      </c>
      <c r="J469" s="28" t="s">
        <v>132</v>
      </c>
      <c r="K469" s="30">
        <f t="shared" si="89"/>
        <v>24.722222222222221</v>
      </c>
      <c r="L469" s="30">
        <f t="shared" si="90"/>
        <v>3738</v>
      </c>
      <c r="M469" s="31">
        <f t="shared" si="91"/>
        <v>112140</v>
      </c>
    </row>
    <row r="470" spans="1:13" x14ac:dyDescent="0.25">
      <c r="A470" s="21">
        <v>464</v>
      </c>
      <c r="B470" s="47">
        <v>4820085741263</v>
      </c>
      <c r="C470" s="66" t="s">
        <v>230</v>
      </c>
      <c r="D470" s="39" t="s">
        <v>142</v>
      </c>
      <c r="E470" s="28" t="s">
        <v>17</v>
      </c>
      <c r="F470" s="28">
        <v>1</v>
      </c>
      <c r="G470" s="28">
        <v>48</v>
      </c>
      <c r="H470" s="107">
        <v>2521</v>
      </c>
      <c r="I470" s="29">
        <f>H470/12</f>
        <v>210.08333333333334</v>
      </c>
      <c r="J470" s="28" t="s">
        <v>132</v>
      </c>
      <c r="K470" s="30">
        <f t="shared" si="89"/>
        <v>23.342592592592595</v>
      </c>
      <c r="L470" s="30">
        <f t="shared" si="90"/>
        <v>2521</v>
      </c>
      <c r="M470" s="31">
        <f t="shared" si="91"/>
        <v>121008</v>
      </c>
    </row>
    <row r="471" spans="1:13" x14ac:dyDescent="0.25">
      <c r="A471" s="21">
        <v>465</v>
      </c>
      <c r="B471" s="25">
        <v>4823044500215</v>
      </c>
      <c r="C471" s="66" t="s">
        <v>230</v>
      </c>
      <c r="D471" s="39" t="s">
        <v>225</v>
      </c>
      <c r="E471" s="28" t="s">
        <v>17</v>
      </c>
      <c r="F471" s="28">
        <v>1</v>
      </c>
      <c r="G471" s="28">
        <v>22</v>
      </c>
      <c r="H471" s="107">
        <v>4730</v>
      </c>
      <c r="I471" s="29">
        <f>H471/24</f>
        <v>197.08333333333334</v>
      </c>
      <c r="J471" s="28" t="s">
        <v>132</v>
      </c>
      <c r="K471" s="30">
        <f t="shared" si="89"/>
        <v>21.898148148148149</v>
      </c>
      <c r="L471" s="30">
        <f t="shared" si="90"/>
        <v>4730</v>
      </c>
      <c r="M471" s="31">
        <f t="shared" si="91"/>
        <v>104060</v>
      </c>
    </row>
    <row r="472" spans="1:13" x14ac:dyDescent="0.25">
      <c r="A472" s="21">
        <v>466</v>
      </c>
      <c r="B472" s="47">
        <v>4823044500727</v>
      </c>
      <c r="C472" s="46" t="s">
        <v>231</v>
      </c>
      <c r="D472" s="39" t="s">
        <v>129</v>
      </c>
      <c r="E472" s="28" t="s">
        <v>17</v>
      </c>
      <c r="F472" s="28" t="s">
        <v>67</v>
      </c>
      <c r="G472" s="28">
        <v>640</v>
      </c>
      <c r="H472" s="114">
        <v>196</v>
      </c>
      <c r="I472" s="29">
        <f>H472/0.9</f>
        <v>217.77777777777777</v>
      </c>
      <c r="J472" s="28" t="s">
        <v>132</v>
      </c>
      <c r="K472" s="30">
        <f t="shared" si="89"/>
        <v>24.197530864197532</v>
      </c>
      <c r="L472" s="30">
        <f t="shared" si="90"/>
        <v>1568</v>
      </c>
      <c r="M472" s="31">
        <f t="shared" si="91"/>
        <v>125440</v>
      </c>
    </row>
    <row r="473" spans="1:13" x14ac:dyDescent="0.25">
      <c r="A473" s="21">
        <v>467</v>
      </c>
      <c r="B473" s="47">
        <v>4823044500734</v>
      </c>
      <c r="C473" s="46" t="s">
        <v>231</v>
      </c>
      <c r="D473" s="39" t="s">
        <v>122</v>
      </c>
      <c r="E473" s="28" t="s">
        <v>17</v>
      </c>
      <c r="F473" s="28">
        <v>6</v>
      </c>
      <c r="G473" s="28">
        <v>180</v>
      </c>
      <c r="H473" s="114">
        <v>504</v>
      </c>
      <c r="I473" s="29">
        <f>H473/2.8</f>
        <v>180</v>
      </c>
      <c r="J473" s="28" t="s">
        <v>132</v>
      </c>
      <c r="K473" s="30">
        <f t="shared" si="89"/>
        <v>20</v>
      </c>
      <c r="L473" s="30">
        <f t="shared" si="90"/>
        <v>3024</v>
      </c>
      <c r="M473" s="31">
        <f t="shared" si="91"/>
        <v>90720</v>
      </c>
    </row>
    <row r="474" spans="1:13" x14ac:dyDescent="0.25">
      <c r="A474" s="21">
        <v>468</v>
      </c>
      <c r="B474" s="47">
        <v>4820085741270</v>
      </c>
      <c r="C474" s="46" t="s">
        <v>232</v>
      </c>
      <c r="D474" s="39" t="s">
        <v>142</v>
      </c>
      <c r="E474" s="28" t="s">
        <v>17</v>
      </c>
      <c r="F474" s="28">
        <v>1</v>
      </c>
      <c r="G474" s="28">
        <v>48</v>
      </c>
      <c r="H474" s="114">
        <v>2072</v>
      </c>
      <c r="I474" s="29">
        <f>H474/12</f>
        <v>172.66666666666666</v>
      </c>
      <c r="J474" s="28" t="s">
        <v>132</v>
      </c>
      <c r="K474" s="30">
        <f t="shared" si="89"/>
        <v>19.185185185185183</v>
      </c>
      <c r="L474" s="30">
        <f t="shared" si="90"/>
        <v>2072</v>
      </c>
      <c r="M474" s="31">
        <f t="shared" si="91"/>
        <v>99456</v>
      </c>
    </row>
    <row r="475" spans="1:13" x14ac:dyDescent="0.25">
      <c r="A475" s="21">
        <v>469</v>
      </c>
      <c r="B475" s="25">
        <v>4823044500758</v>
      </c>
      <c r="C475" s="66" t="s">
        <v>233</v>
      </c>
      <c r="D475" s="39" t="s">
        <v>225</v>
      </c>
      <c r="E475" s="28" t="s">
        <v>17</v>
      </c>
      <c r="F475" s="28">
        <v>1</v>
      </c>
      <c r="G475" s="28">
        <v>22</v>
      </c>
      <c r="H475" s="114">
        <v>4013</v>
      </c>
      <c r="I475" s="29">
        <f>H475/24</f>
        <v>167.20833333333334</v>
      </c>
      <c r="J475" s="28" t="s">
        <v>132</v>
      </c>
      <c r="K475" s="30">
        <f t="shared" si="89"/>
        <v>18.578703703703706</v>
      </c>
      <c r="L475" s="30">
        <f t="shared" si="90"/>
        <v>4013</v>
      </c>
      <c r="M475" s="31">
        <f t="shared" si="91"/>
        <v>88286</v>
      </c>
    </row>
    <row r="476" spans="1:13" x14ac:dyDescent="0.25">
      <c r="A476" s="21">
        <v>470</v>
      </c>
      <c r="B476" s="47">
        <v>4823044500949</v>
      </c>
      <c r="C476" s="124" t="s">
        <v>378</v>
      </c>
      <c r="D476" s="39" t="s">
        <v>129</v>
      </c>
      <c r="E476" s="28" t="s">
        <v>17</v>
      </c>
      <c r="F476" s="28" t="s">
        <v>67</v>
      </c>
      <c r="G476" s="28">
        <v>640</v>
      </c>
      <c r="H476" s="107">
        <v>200</v>
      </c>
      <c r="I476" s="29">
        <f>H476/0.9</f>
        <v>222.22222222222223</v>
      </c>
      <c r="J476" s="28" t="s">
        <v>132</v>
      </c>
      <c r="K476" s="30">
        <f t="shared" si="89"/>
        <v>24.691358024691358</v>
      </c>
      <c r="L476" s="30">
        <f t="shared" si="90"/>
        <v>1600</v>
      </c>
      <c r="M476" s="31">
        <f t="shared" si="91"/>
        <v>128000</v>
      </c>
    </row>
    <row r="477" spans="1:13" x14ac:dyDescent="0.25">
      <c r="A477" s="21">
        <v>471</v>
      </c>
      <c r="B477" s="47">
        <v>4823044500048</v>
      </c>
      <c r="C477" s="124" t="s">
        <v>378</v>
      </c>
      <c r="D477" s="39" t="s">
        <v>122</v>
      </c>
      <c r="E477" s="28" t="s">
        <v>17</v>
      </c>
      <c r="F477" s="28" t="s">
        <v>88</v>
      </c>
      <c r="G477" s="28">
        <v>180</v>
      </c>
      <c r="H477" s="107">
        <v>539</v>
      </c>
      <c r="I477" s="29">
        <f>H477/2.8</f>
        <v>192.5</v>
      </c>
      <c r="J477" s="28" t="s">
        <v>132</v>
      </c>
      <c r="K477" s="30">
        <f t="shared" si="89"/>
        <v>21.388888888888889</v>
      </c>
      <c r="L477" s="30">
        <f t="shared" si="90"/>
        <v>3234</v>
      </c>
      <c r="M477" s="31">
        <f t="shared" si="91"/>
        <v>97020</v>
      </c>
    </row>
    <row r="478" spans="1:13" x14ac:dyDescent="0.25">
      <c r="A478" s="21">
        <v>472</v>
      </c>
      <c r="B478" s="47">
        <v>4820085741188</v>
      </c>
      <c r="C478" s="66" t="s">
        <v>234</v>
      </c>
      <c r="D478" s="39" t="s">
        <v>142</v>
      </c>
      <c r="E478" s="28" t="s">
        <v>17</v>
      </c>
      <c r="F478" s="28">
        <v>1</v>
      </c>
      <c r="G478" s="28">
        <v>48</v>
      </c>
      <c r="H478" s="107">
        <v>2225</v>
      </c>
      <c r="I478" s="29">
        <f>H478/12</f>
        <v>185.41666666666666</v>
      </c>
      <c r="J478" s="28" t="s">
        <v>132</v>
      </c>
      <c r="K478" s="30">
        <f t="shared" si="89"/>
        <v>20.601851851851851</v>
      </c>
      <c r="L478" s="30">
        <f t="shared" si="90"/>
        <v>2225</v>
      </c>
      <c r="M478" s="31">
        <f t="shared" si="91"/>
        <v>106800</v>
      </c>
    </row>
    <row r="479" spans="1:13" x14ac:dyDescent="0.25">
      <c r="A479" s="21">
        <v>473</v>
      </c>
      <c r="B479" s="47">
        <v>2000000000948</v>
      </c>
      <c r="C479" s="66" t="s">
        <v>234</v>
      </c>
      <c r="D479" s="39" t="s">
        <v>225</v>
      </c>
      <c r="E479" s="28" t="s">
        <v>17</v>
      </c>
      <c r="F479" s="28">
        <v>1</v>
      </c>
      <c r="G479" s="28">
        <v>22</v>
      </c>
      <c r="H479" s="107">
        <v>4138</v>
      </c>
      <c r="I479" s="29">
        <f>H479/24</f>
        <v>172.41666666666666</v>
      </c>
      <c r="J479" s="28" t="s">
        <v>132</v>
      </c>
      <c r="K479" s="30">
        <f t="shared" si="89"/>
        <v>19.157407407407405</v>
      </c>
      <c r="L479" s="30">
        <f t="shared" ref="L479:L510" si="92">H479*F479</f>
        <v>4138</v>
      </c>
      <c r="M479" s="31">
        <f t="shared" ref="M479:M510" si="93">H479*G479</f>
        <v>91036</v>
      </c>
    </row>
    <row r="480" spans="1:13" x14ac:dyDescent="0.25">
      <c r="A480" s="21">
        <v>474</v>
      </c>
      <c r="B480" s="47">
        <v>4820085745063</v>
      </c>
      <c r="C480" s="46" t="s">
        <v>235</v>
      </c>
      <c r="D480" s="39" t="s">
        <v>228</v>
      </c>
      <c r="E480" s="28" t="s">
        <v>17</v>
      </c>
      <c r="F480" s="28">
        <v>10</v>
      </c>
      <c r="G480" s="28">
        <v>1960</v>
      </c>
      <c r="H480" s="107">
        <v>84</v>
      </c>
      <c r="I480" s="29">
        <f>H480/0.25</f>
        <v>336</v>
      </c>
      <c r="J480" s="28" t="s">
        <v>132</v>
      </c>
      <c r="K480" s="30">
        <f t="shared" si="89"/>
        <v>37.333333333333336</v>
      </c>
      <c r="L480" s="30">
        <f t="shared" si="92"/>
        <v>840</v>
      </c>
      <c r="M480" s="31">
        <f t="shared" si="93"/>
        <v>164640</v>
      </c>
    </row>
    <row r="481" spans="1:15" x14ac:dyDescent="0.25">
      <c r="A481" s="21">
        <v>475</v>
      </c>
      <c r="B481" s="47">
        <v>4823044500802</v>
      </c>
      <c r="C481" s="46" t="s">
        <v>235</v>
      </c>
      <c r="D481" s="39" t="s">
        <v>129</v>
      </c>
      <c r="E481" s="28" t="s">
        <v>17</v>
      </c>
      <c r="F481" s="28" t="s">
        <v>67</v>
      </c>
      <c r="G481" s="28">
        <v>640</v>
      </c>
      <c r="H481" s="107">
        <v>208</v>
      </c>
      <c r="I481" s="29">
        <f>H481/0.9</f>
        <v>231.11111111111111</v>
      </c>
      <c r="J481" s="28" t="s">
        <v>132</v>
      </c>
      <c r="K481" s="30">
        <f t="shared" si="89"/>
        <v>25.679012345679013</v>
      </c>
      <c r="L481" s="30">
        <f t="shared" si="92"/>
        <v>1664</v>
      </c>
      <c r="M481" s="31">
        <f t="shared" si="93"/>
        <v>133120</v>
      </c>
    </row>
    <row r="482" spans="1:15" x14ac:dyDescent="0.25">
      <c r="A482" s="21">
        <v>476</v>
      </c>
      <c r="B482" s="47">
        <v>4823044500819</v>
      </c>
      <c r="C482" s="46" t="s">
        <v>235</v>
      </c>
      <c r="D482" s="39" t="s">
        <v>122</v>
      </c>
      <c r="E482" s="28" t="s">
        <v>17</v>
      </c>
      <c r="F482" s="28" t="s">
        <v>88</v>
      </c>
      <c r="G482" s="28">
        <v>180</v>
      </c>
      <c r="H482" s="107">
        <v>580</v>
      </c>
      <c r="I482" s="29">
        <f>H482/2.8</f>
        <v>207.14285714285717</v>
      </c>
      <c r="J482" s="28" t="s">
        <v>132</v>
      </c>
      <c r="K482" s="30">
        <f t="shared" si="89"/>
        <v>23.015873015873019</v>
      </c>
      <c r="L482" s="30">
        <f t="shared" si="92"/>
        <v>3480</v>
      </c>
      <c r="M482" s="31">
        <f t="shared" si="93"/>
        <v>104400</v>
      </c>
    </row>
    <row r="483" spans="1:15" x14ac:dyDescent="0.25">
      <c r="A483" s="21">
        <v>477</v>
      </c>
      <c r="B483" s="47">
        <v>4820085741256</v>
      </c>
      <c r="C483" s="66" t="s">
        <v>379</v>
      </c>
      <c r="D483" s="39" t="s">
        <v>142</v>
      </c>
      <c r="E483" s="28" t="s">
        <v>17</v>
      </c>
      <c r="F483" s="28">
        <v>1</v>
      </c>
      <c r="G483" s="28">
        <v>48</v>
      </c>
      <c r="H483" s="107">
        <v>2407</v>
      </c>
      <c r="I483" s="29">
        <f>H483/12</f>
        <v>200.58333333333334</v>
      </c>
      <c r="J483" s="28" t="s">
        <v>132</v>
      </c>
      <c r="K483" s="30">
        <f t="shared" si="89"/>
        <v>22.287037037037038</v>
      </c>
      <c r="L483" s="30">
        <f t="shared" si="92"/>
        <v>2407</v>
      </c>
      <c r="M483" s="31">
        <f t="shared" si="93"/>
        <v>115536</v>
      </c>
    </row>
    <row r="484" spans="1:15" x14ac:dyDescent="0.25">
      <c r="A484" s="21">
        <v>478</v>
      </c>
      <c r="B484" s="25">
        <v>4823044500833</v>
      </c>
      <c r="C484" s="66" t="s">
        <v>379</v>
      </c>
      <c r="D484" s="39" t="s">
        <v>225</v>
      </c>
      <c r="E484" s="28" t="s">
        <v>17</v>
      </c>
      <c r="F484" s="28">
        <v>1</v>
      </c>
      <c r="G484" s="28">
        <v>22</v>
      </c>
      <c r="H484" s="107">
        <v>4745</v>
      </c>
      <c r="I484" s="29">
        <f>H484/24</f>
        <v>197.70833333333334</v>
      </c>
      <c r="J484" s="28" t="s">
        <v>132</v>
      </c>
      <c r="K484" s="30">
        <f t="shared" si="89"/>
        <v>21.967592592592595</v>
      </c>
      <c r="L484" s="30">
        <f t="shared" si="92"/>
        <v>4745</v>
      </c>
      <c r="M484" s="31">
        <f t="shared" si="93"/>
        <v>104390</v>
      </c>
    </row>
    <row r="485" spans="1:15" x14ac:dyDescent="0.25">
      <c r="A485" s="21">
        <v>479</v>
      </c>
      <c r="B485" s="25">
        <v>4820085743441</v>
      </c>
      <c r="C485" s="46" t="s">
        <v>236</v>
      </c>
      <c r="D485" s="39" t="s">
        <v>129</v>
      </c>
      <c r="E485" s="28" t="s">
        <v>17</v>
      </c>
      <c r="F485" s="28" t="s">
        <v>67</v>
      </c>
      <c r="G485" s="28">
        <v>640</v>
      </c>
      <c r="H485" s="107">
        <v>185</v>
      </c>
      <c r="I485" s="29">
        <f>H485/0.9</f>
        <v>205.55555555555554</v>
      </c>
      <c r="J485" s="28" t="s">
        <v>132</v>
      </c>
      <c r="K485" s="30">
        <f t="shared" si="89"/>
        <v>22.839506172839506</v>
      </c>
      <c r="L485" s="30">
        <f t="shared" si="92"/>
        <v>1480</v>
      </c>
      <c r="M485" s="31">
        <f t="shared" si="93"/>
        <v>118400</v>
      </c>
    </row>
    <row r="486" spans="1:15" x14ac:dyDescent="0.25">
      <c r="A486" s="21">
        <v>480</v>
      </c>
      <c r="B486" s="25">
        <v>4820085743458</v>
      </c>
      <c r="C486" s="46" t="s">
        <v>236</v>
      </c>
      <c r="D486" s="39" t="s">
        <v>122</v>
      </c>
      <c r="E486" s="28" t="s">
        <v>17</v>
      </c>
      <c r="F486" s="28" t="s">
        <v>88</v>
      </c>
      <c r="G486" s="28">
        <v>180</v>
      </c>
      <c r="H486" s="107">
        <v>505</v>
      </c>
      <c r="I486" s="29">
        <f>H486/2.8</f>
        <v>180.35714285714286</v>
      </c>
      <c r="J486" s="28" t="s">
        <v>132</v>
      </c>
      <c r="K486" s="30">
        <f t="shared" si="89"/>
        <v>20.039682539682541</v>
      </c>
      <c r="L486" s="30">
        <f t="shared" si="92"/>
        <v>3030</v>
      </c>
      <c r="M486" s="31">
        <f t="shared" si="93"/>
        <v>90900</v>
      </c>
    </row>
    <row r="487" spans="1:15" x14ac:dyDescent="0.25">
      <c r="A487" s="21">
        <v>481</v>
      </c>
      <c r="B487" s="25">
        <v>4820085743465</v>
      </c>
      <c r="C487" s="66" t="s">
        <v>237</v>
      </c>
      <c r="D487" s="39" t="s">
        <v>142</v>
      </c>
      <c r="E487" s="28" t="s">
        <v>17</v>
      </c>
      <c r="F487" s="28">
        <v>1</v>
      </c>
      <c r="G487" s="28">
        <v>48</v>
      </c>
      <c r="H487" s="107">
        <v>2123</v>
      </c>
      <c r="I487" s="29">
        <f>H487/12</f>
        <v>176.91666666666666</v>
      </c>
      <c r="J487" s="28" t="s">
        <v>132</v>
      </c>
      <c r="K487" s="30">
        <f t="shared" si="89"/>
        <v>19.657407407407405</v>
      </c>
      <c r="L487" s="30">
        <f t="shared" si="92"/>
        <v>2123</v>
      </c>
      <c r="M487" s="31">
        <f t="shared" si="93"/>
        <v>101904</v>
      </c>
    </row>
    <row r="488" spans="1:15" x14ac:dyDescent="0.25">
      <c r="A488" s="21">
        <v>482</v>
      </c>
      <c r="B488" s="47">
        <v>2000000000949</v>
      </c>
      <c r="C488" s="66" t="s">
        <v>237</v>
      </c>
      <c r="D488" s="39" t="s">
        <v>225</v>
      </c>
      <c r="E488" s="28" t="s">
        <v>17</v>
      </c>
      <c r="F488" s="28">
        <v>1</v>
      </c>
      <c r="G488" s="28">
        <v>22</v>
      </c>
      <c r="H488" s="107">
        <v>3936</v>
      </c>
      <c r="I488" s="29">
        <f>H488/24</f>
        <v>164</v>
      </c>
      <c r="J488" s="28" t="s">
        <v>132</v>
      </c>
      <c r="K488" s="30">
        <f t="shared" si="89"/>
        <v>18.222222222222221</v>
      </c>
      <c r="L488" s="30">
        <f t="shared" si="92"/>
        <v>3936</v>
      </c>
      <c r="M488" s="31">
        <f t="shared" si="93"/>
        <v>86592</v>
      </c>
    </row>
    <row r="489" spans="1:15" x14ac:dyDescent="0.25">
      <c r="A489" s="21">
        <v>483</v>
      </c>
      <c r="B489" s="47">
        <v>4820085744318</v>
      </c>
      <c r="C489" s="66" t="s">
        <v>335</v>
      </c>
      <c r="D489" s="39" t="s">
        <v>228</v>
      </c>
      <c r="E489" s="28" t="s">
        <v>17</v>
      </c>
      <c r="F489" s="28">
        <v>10</v>
      </c>
      <c r="G489" s="28">
        <v>1960</v>
      </c>
      <c r="H489" s="107">
        <v>78</v>
      </c>
      <c r="I489" s="29">
        <f>H489/0.25</f>
        <v>312</v>
      </c>
      <c r="J489" s="28" t="s">
        <v>132</v>
      </c>
      <c r="K489" s="30">
        <f t="shared" si="89"/>
        <v>34.666666666666664</v>
      </c>
      <c r="L489" s="30">
        <f t="shared" si="92"/>
        <v>780</v>
      </c>
      <c r="M489" s="31">
        <f t="shared" si="93"/>
        <v>152880</v>
      </c>
    </row>
    <row r="490" spans="1:15" x14ac:dyDescent="0.25">
      <c r="A490" s="21">
        <v>484</v>
      </c>
      <c r="B490" s="47">
        <v>4823044500840</v>
      </c>
      <c r="C490" s="46" t="s">
        <v>238</v>
      </c>
      <c r="D490" s="39" t="s">
        <v>129</v>
      </c>
      <c r="E490" s="28" t="s">
        <v>17</v>
      </c>
      <c r="F490" s="28" t="s">
        <v>67</v>
      </c>
      <c r="G490" s="28">
        <v>640</v>
      </c>
      <c r="H490" s="107">
        <v>207</v>
      </c>
      <c r="I490" s="29">
        <f>H490/0.9</f>
        <v>230</v>
      </c>
      <c r="J490" s="28" t="s">
        <v>132</v>
      </c>
      <c r="K490" s="30">
        <f t="shared" si="89"/>
        <v>25.555555555555557</v>
      </c>
      <c r="L490" s="30">
        <f t="shared" si="92"/>
        <v>1656</v>
      </c>
      <c r="M490" s="31">
        <f t="shared" si="93"/>
        <v>132480</v>
      </c>
      <c r="O490" s="100"/>
    </row>
    <row r="491" spans="1:15" x14ac:dyDescent="0.25">
      <c r="A491" s="21">
        <v>485</v>
      </c>
      <c r="B491" s="47">
        <v>4823044500857</v>
      </c>
      <c r="C491" s="46" t="s">
        <v>238</v>
      </c>
      <c r="D491" s="39" t="s">
        <v>122</v>
      </c>
      <c r="E491" s="28" t="s">
        <v>17</v>
      </c>
      <c r="F491" s="28" t="s">
        <v>88</v>
      </c>
      <c r="G491" s="28">
        <v>180</v>
      </c>
      <c r="H491" s="107">
        <v>562</v>
      </c>
      <c r="I491" s="29">
        <f>H491/2.8</f>
        <v>200.71428571428572</v>
      </c>
      <c r="J491" s="28" t="s">
        <v>132</v>
      </c>
      <c r="K491" s="30">
        <f t="shared" si="89"/>
        <v>22.301587301587304</v>
      </c>
      <c r="L491" s="30">
        <f t="shared" si="92"/>
        <v>3372</v>
      </c>
      <c r="M491" s="31">
        <f t="shared" si="93"/>
        <v>101160</v>
      </c>
      <c r="O491" s="100"/>
    </row>
    <row r="492" spans="1:15" x14ac:dyDescent="0.25">
      <c r="A492" s="21">
        <v>486</v>
      </c>
      <c r="B492" s="47">
        <v>4820085741249</v>
      </c>
      <c r="C492" s="46" t="s">
        <v>238</v>
      </c>
      <c r="D492" s="39" t="s">
        <v>142</v>
      </c>
      <c r="E492" s="28" t="s">
        <v>17</v>
      </c>
      <c r="F492" s="28">
        <v>1</v>
      </c>
      <c r="G492" s="28">
        <v>48</v>
      </c>
      <c r="H492" s="107">
        <v>2247</v>
      </c>
      <c r="I492" s="29">
        <f>H492/12</f>
        <v>187.25</v>
      </c>
      <c r="J492" s="28" t="s">
        <v>132</v>
      </c>
      <c r="K492" s="30">
        <f t="shared" si="89"/>
        <v>20.805555555555557</v>
      </c>
      <c r="L492" s="30">
        <f t="shared" si="92"/>
        <v>2247</v>
      </c>
      <c r="M492" s="31">
        <f t="shared" si="93"/>
        <v>107856</v>
      </c>
      <c r="O492" s="100"/>
    </row>
    <row r="493" spans="1:15" x14ac:dyDescent="0.25">
      <c r="A493" s="21">
        <v>487</v>
      </c>
      <c r="B493" s="25">
        <v>4823044500871</v>
      </c>
      <c r="C493" s="46" t="s">
        <v>238</v>
      </c>
      <c r="D493" s="39" t="s">
        <v>225</v>
      </c>
      <c r="E493" s="28" t="s">
        <v>17</v>
      </c>
      <c r="F493" s="28">
        <v>1</v>
      </c>
      <c r="G493" s="28">
        <v>22</v>
      </c>
      <c r="H493" s="107">
        <v>4265</v>
      </c>
      <c r="I493" s="29">
        <f>H493/24</f>
        <v>177.70833333333334</v>
      </c>
      <c r="J493" s="28" t="s">
        <v>132</v>
      </c>
      <c r="K493" s="30">
        <f t="shared" si="89"/>
        <v>19.74537037037037</v>
      </c>
      <c r="L493" s="30">
        <f t="shared" si="92"/>
        <v>4265</v>
      </c>
      <c r="M493" s="31">
        <f t="shared" si="93"/>
        <v>93830</v>
      </c>
      <c r="O493" s="100"/>
    </row>
    <row r="494" spans="1:15" x14ac:dyDescent="0.25">
      <c r="A494" s="21">
        <v>488</v>
      </c>
      <c r="B494" s="47">
        <v>4820085744325</v>
      </c>
      <c r="C494" s="66" t="s">
        <v>240</v>
      </c>
      <c r="D494" s="39" t="s">
        <v>228</v>
      </c>
      <c r="E494" s="28" t="s">
        <v>17</v>
      </c>
      <c r="F494" s="28">
        <v>10</v>
      </c>
      <c r="G494" s="28">
        <v>1960</v>
      </c>
      <c r="H494" s="107">
        <v>69</v>
      </c>
      <c r="I494" s="29">
        <f>H494/0.25</f>
        <v>276</v>
      </c>
      <c r="J494" s="28" t="s">
        <v>132</v>
      </c>
      <c r="K494" s="30">
        <f t="shared" si="89"/>
        <v>30.666666666666668</v>
      </c>
      <c r="L494" s="30">
        <f t="shared" si="92"/>
        <v>690</v>
      </c>
      <c r="M494" s="31">
        <f t="shared" si="93"/>
        <v>135240</v>
      </c>
    </row>
    <row r="495" spans="1:15" x14ac:dyDescent="0.25">
      <c r="A495" s="21">
        <v>489</v>
      </c>
      <c r="B495" s="47">
        <v>4823044501007</v>
      </c>
      <c r="C495" s="46" t="s">
        <v>239</v>
      </c>
      <c r="D495" s="39" t="s">
        <v>129</v>
      </c>
      <c r="E495" s="28" t="s">
        <v>17</v>
      </c>
      <c r="F495" s="28" t="s">
        <v>67</v>
      </c>
      <c r="G495" s="28">
        <v>640</v>
      </c>
      <c r="H495" s="107">
        <v>172</v>
      </c>
      <c r="I495" s="29">
        <f>H495/0.9</f>
        <v>191.11111111111111</v>
      </c>
      <c r="J495" s="28" t="s">
        <v>132</v>
      </c>
      <c r="K495" s="30">
        <f t="shared" si="89"/>
        <v>21.23456790123457</v>
      </c>
      <c r="L495" s="30">
        <f t="shared" si="92"/>
        <v>1376</v>
      </c>
      <c r="M495" s="31">
        <f t="shared" si="93"/>
        <v>110080</v>
      </c>
    </row>
    <row r="496" spans="1:15" x14ac:dyDescent="0.25">
      <c r="A496" s="21">
        <v>490</v>
      </c>
      <c r="B496" s="47">
        <v>4823044501014</v>
      </c>
      <c r="C496" s="46" t="s">
        <v>239</v>
      </c>
      <c r="D496" s="39" t="s">
        <v>122</v>
      </c>
      <c r="E496" s="28" t="s">
        <v>17</v>
      </c>
      <c r="F496" s="28" t="s">
        <v>88</v>
      </c>
      <c r="G496" s="28">
        <v>180</v>
      </c>
      <c r="H496" s="107">
        <v>483</v>
      </c>
      <c r="I496" s="29">
        <f>H496/2.8</f>
        <v>172.5</v>
      </c>
      <c r="J496" s="28" t="s">
        <v>132</v>
      </c>
      <c r="K496" s="30">
        <f t="shared" si="89"/>
        <v>19.166666666666668</v>
      </c>
      <c r="L496" s="30">
        <f t="shared" si="92"/>
        <v>2898</v>
      </c>
      <c r="M496" s="31">
        <f t="shared" si="93"/>
        <v>86940</v>
      </c>
    </row>
    <row r="497" spans="1:13" x14ac:dyDescent="0.25">
      <c r="A497" s="21">
        <v>491</v>
      </c>
      <c r="B497" s="47">
        <v>4820085741232</v>
      </c>
      <c r="C497" s="66" t="s">
        <v>240</v>
      </c>
      <c r="D497" s="39" t="s">
        <v>142</v>
      </c>
      <c r="E497" s="28" t="s">
        <v>17</v>
      </c>
      <c r="F497" s="28">
        <v>1</v>
      </c>
      <c r="G497" s="28">
        <v>48</v>
      </c>
      <c r="H497" s="107">
        <v>1972</v>
      </c>
      <c r="I497" s="29">
        <f>H497/12</f>
        <v>164.33333333333334</v>
      </c>
      <c r="J497" s="28" t="s">
        <v>132</v>
      </c>
      <c r="K497" s="30">
        <f t="shared" si="89"/>
        <v>18.25925925925926</v>
      </c>
      <c r="L497" s="30">
        <f t="shared" si="92"/>
        <v>1972</v>
      </c>
      <c r="M497" s="31">
        <f t="shared" si="93"/>
        <v>94656</v>
      </c>
    </row>
    <row r="498" spans="1:13" x14ac:dyDescent="0.25">
      <c r="A498" s="21">
        <v>492</v>
      </c>
      <c r="B498" s="25">
        <v>4823044501038</v>
      </c>
      <c r="C498" s="66" t="s">
        <v>240</v>
      </c>
      <c r="D498" s="39" t="s">
        <v>225</v>
      </c>
      <c r="E498" s="28" t="s">
        <v>17</v>
      </c>
      <c r="F498" s="28">
        <v>1</v>
      </c>
      <c r="G498" s="28">
        <v>22</v>
      </c>
      <c r="H498" s="107">
        <v>3815</v>
      </c>
      <c r="I498" s="29">
        <f>H498/24</f>
        <v>158.95833333333334</v>
      </c>
      <c r="J498" s="28" t="s">
        <v>132</v>
      </c>
      <c r="K498" s="30">
        <f t="shared" si="89"/>
        <v>17.662037037037038</v>
      </c>
      <c r="L498" s="30">
        <f t="shared" si="92"/>
        <v>3815</v>
      </c>
      <c r="M498" s="31">
        <f t="shared" si="93"/>
        <v>83930</v>
      </c>
    </row>
    <row r="499" spans="1:13" x14ac:dyDescent="0.25">
      <c r="A499" s="21">
        <v>493</v>
      </c>
      <c r="B499" s="47">
        <v>4820085745094</v>
      </c>
      <c r="C499" s="46" t="s">
        <v>241</v>
      </c>
      <c r="D499" s="39" t="s">
        <v>228</v>
      </c>
      <c r="E499" s="28" t="s">
        <v>17</v>
      </c>
      <c r="F499" s="28">
        <v>10</v>
      </c>
      <c r="G499" s="28">
        <v>1960</v>
      </c>
      <c r="H499" s="107">
        <v>93</v>
      </c>
      <c r="I499" s="29">
        <f>H499/0.25</f>
        <v>372</v>
      </c>
      <c r="J499" s="28" t="s">
        <v>132</v>
      </c>
      <c r="K499" s="30">
        <f t="shared" si="89"/>
        <v>41.333333333333336</v>
      </c>
      <c r="L499" s="30">
        <f t="shared" si="92"/>
        <v>930</v>
      </c>
      <c r="M499" s="31">
        <f t="shared" si="93"/>
        <v>182280</v>
      </c>
    </row>
    <row r="500" spans="1:13" x14ac:dyDescent="0.25">
      <c r="A500" s="21">
        <v>494</v>
      </c>
      <c r="B500" s="47">
        <v>4823044500277</v>
      </c>
      <c r="C500" s="46" t="s">
        <v>241</v>
      </c>
      <c r="D500" s="39" t="s">
        <v>129</v>
      </c>
      <c r="E500" s="28" t="s">
        <v>17</v>
      </c>
      <c r="F500" s="28" t="s">
        <v>67</v>
      </c>
      <c r="G500" s="28">
        <v>640</v>
      </c>
      <c r="H500" s="107">
        <v>230</v>
      </c>
      <c r="I500" s="29">
        <f>H500/0.9</f>
        <v>255.55555555555554</v>
      </c>
      <c r="J500" s="28" t="s">
        <v>132</v>
      </c>
      <c r="K500" s="30">
        <f t="shared" si="89"/>
        <v>28.39506172839506</v>
      </c>
      <c r="L500" s="30">
        <f t="shared" si="92"/>
        <v>1840</v>
      </c>
      <c r="M500" s="31">
        <f t="shared" si="93"/>
        <v>147200</v>
      </c>
    </row>
    <row r="501" spans="1:13" x14ac:dyDescent="0.25">
      <c r="A501" s="21">
        <v>495</v>
      </c>
      <c r="B501" s="47">
        <v>4823044500260</v>
      </c>
      <c r="C501" s="46" t="s">
        <v>241</v>
      </c>
      <c r="D501" s="39" t="s">
        <v>122</v>
      </c>
      <c r="E501" s="28" t="s">
        <v>17</v>
      </c>
      <c r="F501" s="28" t="s">
        <v>88</v>
      </c>
      <c r="G501" s="28">
        <v>180</v>
      </c>
      <c r="H501" s="107">
        <v>635</v>
      </c>
      <c r="I501" s="29">
        <f>H501/2.8</f>
        <v>226.78571428571431</v>
      </c>
      <c r="J501" s="28" t="s">
        <v>132</v>
      </c>
      <c r="K501" s="30">
        <f t="shared" si="89"/>
        <v>25.198412698412699</v>
      </c>
      <c r="L501" s="30">
        <f t="shared" si="92"/>
        <v>3810</v>
      </c>
      <c r="M501" s="31">
        <f t="shared" si="93"/>
        <v>114300</v>
      </c>
    </row>
    <row r="502" spans="1:13" x14ac:dyDescent="0.25">
      <c r="A502" s="21">
        <v>496</v>
      </c>
      <c r="B502" s="47">
        <v>4820085741300</v>
      </c>
      <c r="C502" s="46" t="s">
        <v>241</v>
      </c>
      <c r="D502" s="39" t="s">
        <v>142</v>
      </c>
      <c r="E502" s="28" t="s">
        <v>17</v>
      </c>
      <c r="F502" s="28">
        <v>1</v>
      </c>
      <c r="G502" s="28">
        <v>48</v>
      </c>
      <c r="H502" s="107">
        <v>2631</v>
      </c>
      <c r="I502" s="29">
        <f>H502/12</f>
        <v>219.25</v>
      </c>
      <c r="J502" s="28" t="s">
        <v>132</v>
      </c>
      <c r="K502" s="30">
        <f t="shared" si="89"/>
        <v>24.361111111111111</v>
      </c>
      <c r="L502" s="30">
        <f t="shared" si="92"/>
        <v>2631</v>
      </c>
      <c r="M502" s="31">
        <f t="shared" si="93"/>
        <v>126288</v>
      </c>
    </row>
    <row r="503" spans="1:13" x14ac:dyDescent="0.25">
      <c r="A503" s="21">
        <v>497</v>
      </c>
      <c r="B503" s="25">
        <v>4823044500253</v>
      </c>
      <c r="C503" s="66" t="s">
        <v>380</v>
      </c>
      <c r="D503" s="39" t="s">
        <v>225</v>
      </c>
      <c r="E503" s="28" t="s">
        <v>17</v>
      </c>
      <c r="F503" s="28">
        <v>1</v>
      </c>
      <c r="G503" s="28">
        <v>22</v>
      </c>
      <c r="H503" s="107">
        <v>4954</v>
      </c>
      <c r="I503" s="29">
        <f>H503/24</f>
        <v>206.41666666666666</v>
      </c>
      <c r="J503" s="28" t="s">
        <v>132</v>
      </c>
      <c r="K503" s="30">
        <f t="shared" si="89"/>
        <v>22.935185185185183</v>
      </c>
      <c r="L503" s="30">
        <f t="shared" si="92"/>
        <v>4954</v>
      </c>
      <c r="M503" s="31">
        <f t="shared" si="93"/>
        <v>108988</v>
      </c>
    </row>
    <row r="504" spans="1:13" x14ac:dyDescent="0.25">
      <c r="A504" s="21">
        <v>498</v>
      </c>
      <c r="B504" s="47">
        <v>4823044500345</v>
      </c>
      <c r="C504" s="46" t="s">
        <v>242</v>
      </c>
      <c r="D504" s="39" t="s">
        <v>129</v>
      </c>
      <c r="E504" s="28" t="s">
        <v>17</v>
      </c>
      <c r="F504" s="28" t="s">
        <v>67</v>
      </c>
      <c r="G504" s="28">
        <v>640</v>
      </c>
      <c r="H504" s="107">
        <v>173</v>
      </c>
      <c r="I504" s="29">
        <f>H504/0.9</f>
        <v>192.22222222222223</v>
      </c>
      <c r="J504" s="28" t="s">
        <v>132</v>
      </c>
      <c r="K504" s="30">
        <f t="shared" si="89"/>
        <v>21.358024691358025</v>
      </c>
      <c r="L504" s="30">
        <f t="shared" si="92"/>
        <v>1384</v>
      </c>
      <c r="M504" s="31">
        <f t="shared" si="93"/>
        <v>110720</v>
      </c>
    </row>
    <row r="505" spans="1:13" x14ac:dyDescent="0.25">
      <c r="A505" s="21">
        <v>499</v>
      </c>
      <c r="B505" s="47">
        <v>4823044500338</v>
      </c>
      <c r="C505" s="46" t="s">
        <v>242</v>
      </c>
      <c r="D505" s="39" t="s">
        <v>122</v>
      </c>
      <c r="E505" s="28" t="s">
        <v>17</v>
      </c>
      <c r="F505" s="28" t="s">
        <v>88</v>
      </c>
      <c r="G505" s="28">
        <v>180</v>
      </c>
      <c r="H505" s="107">
        <v>479</v>
      </c>
      <c r="I505" s="29">
        <f>H505/2.8</f>
        <v>171.07142857142858</v>
      </c>
      <c r="J505" s="28" t="s">
        <v>132</v>
      </c>
      <c r="K505" s="30">
        <f t="shared" si="89"/>
        <v>19.00793650793651</v>
      </c>
      <c r="L505" s="30">
        <f t="shared" si="92"/>
        <v>2874</v>
      </c>
      <c r="M505" s="31">
        <f t="shared" si="93"/>
        <v>86220</v>
      </c>
    </row>
    <row r="506" spans="1:13" x14ac:dyDescent="0.25">
      <c r="A506" s="21">
        <v>500</v>
      </c>
      <c r="B506" s="47">
        <v>4820085741317</v>
      </c>
      <c r="C506" s="66" t="s">
        <v>243</v>
      </c>
      <c r="D506" s="39" t="s">
        <v>142</v>
      </c>
      <c r="E506" s="28" t="s">
        <v>17</v>
      </c>
      <c r="F506" s="28">
        <v>1</v>
      </c>
      <c r="G506" s="28">
        <v>48</v>
      </c>
      <c r="H506" s="114">
        <v>2008</v>
      </c>
      <c r="I506" s="29">
        <f>H506/12</f>
        <v>167.33333333333334</v>
      </c>
      <c r="J506" s="28" t="s">
        <v>132</v>
      </c>
      <c r="K506" s="30">
        <f t="shared" si="89"/>
        <v>18.592592592592595</v>
      </c>
      <c r="L506" s="30">
        <f t="shared" si="92"/>
        <v>2008</v>
      </c>
      <c r="M506" s="31">
        <f t="shared" si="93"/>
        <v>96384</v>
      </c>
    </row>
    <row r="507" spans="1:13" x14ac:dyDescent="0.25">
      <c r="A507" s="21">
        <v>501</v>
      </c>
      <c r="B507" s="25">
        <v>4823044500369</v>
      </c>
      <c r="C507" s="66" t="s">
        <v>243</v>
      </c>
      <c r="D507" s="39" t="s">
        <v>225</v>
      </c>
      <c r="E507" s="28" t="s">
        <v>17</v>
      </c>
      <c r="F507" s="28">
        <v>1</v>
      </c>
      <c r="G507" s="28">
        <v>22</v>
      </c>
      <c r="H507" s="107">
        <v>3872</v>
      </c>
      <c r="I507" s="29">
        <f>H507/24</f>
        <v>161.33333333333334</v>
      </c>
      <c r="J507" s="28" t="s">
        <v>132</v>
      </c>
      <c r="K507" s="30">
        <f t="shared" si="89"/>
        <v>17.925925925925927</v>
      </c>
      <c r="L507" s="30">
        <f t="shared" si="92"/>
        <v>3872</v>
      </c>
      <c r="M507" s="31">
        <f t="shared" si="93"/>
        <v>85184</v>
      </c>
    </row>
    <row r="508" spans="1:13" x14ac:dyDescent="0.25">
      <c r="A508" s="21">
        <v>502</v>
      </c>
      <c r="B508" s="47">
        <v>4820085745070</v>
      </c>
      <c r="C508" s="46" t="s">
        <v>338</v>
      </c>
      <c r="D508" s="39" t="s">
        <v>228</v>
      </c>
      <c r="E508" s="28" t="s">
        <v>17</v>
      </c>
      <c r="F508" s="28">
        <v>10</v>
      </c>
      <c r="G508" s="28">
        <v>1960</v>
      </c>
      <c r="H508" s="107">
        <v>95</v>
      </c>
      <c r="I508" s="29">
        <f>H508/0.25</f>
        <v>380</v>
      </c>
      <c r="J508" s="28" t="s">
        <v>132</v>
      </c>
      <c r="K508" s="30">
        <f t="shared" si="89"/>
        <v>42.222222222222221</v>
      </c>
      <c r="L508" s="30">
        <f t="shared" si="92"/>
        <v>950</v>
      </c>
      <c r="M508" s="31">
        <f t="shared" si="93"/>
        <v>186200</v>
      </c>
    </row>
    <row r="509" spans="1:13" x14ac:dyDescent="0.25">
      <c r="A509" s="21">
        <v>503</v>
      </c>
      <c r="B509" s="47">
        <v>4823044500307</v>
      </c>
      <c r="C509" s="46" t="s">
        <v>338</v>
      </c>
      <c r="D509" s="39" t="s">
        <v>129</v>
      </c>
      <c r="E509" s="28" t="s">
        <v>17</v>
      </c>
      <c r="F509" s="28" t="s">
        <v>67</v>
      </c>
      <c r="G509" s="28">
        <v>640</v>
      </c>
      <c r="H509" s="107">
        <v>255</v>
      </c>
      <c r="I509" s="29">
        <f>H509/0.9</f>
        <v>283.33333333333331</v>
      </c>
      <c r="J509" s="28" t="s">
        <v>132</v>
      </c>
      <c r="K509" s="30">
        <f t="shared" si="89"/>
        <v>31.481481481481481</v>
      </c>
      <c r="L509" s="30">
        <f t="shared" si="92"/>
        <v>2040</v>
      </c>
      <c r="M509" s="31">
        <f t="shared" si="93"/>
        <v>163200</v>
      </c>
    </row>
    <row r="510" spans="1:13" x14ac:dyDescent="0.25">
      <c r="A510" s="21">
        <v>504</v>
      </c>
      <c r="B510" s="47">
        <v>4820085741522</v>
      </c>
      <c r="C510" s="66" t="s">
        <v>244</v>
      </c>
      <c r="D510" s="39" t="s">
        <v>142</v>
      </c>
      <c r="E510" s="28" t="s">
        <v>17</v>
      </c>
      <c r="F510" s="28">
        <v>1</v>
      </c>
      <c r="G510" s="28">
        <v>48</v>
      </c>
      <c r="H510" s="107">
        <v>2913</v>
      </c>
      <c r="I510" s="29">
        <f>H510/12</f>
        <v>242.75</v>
      </c>
      <c r="J510" s="28" t="s">
        <v>132</v>
      </c>
      <c r="K510" s="30">
        <f t="shared" si="89"/>
        <v>26.972222222222221</v>
      </c>
      <c r="L510" s="30">
        <f t="shared" si="92"/>
        <v>2913</v>
      </c>
      <c r="M510" s="31">
        <f t="shared" si="93"/>
        <v>139824</v>
      </c>
    </row>
    <row r="511" spans="1:13" x14ac:dyDescent="0.25">
      <c r="A511" s="21">
        <v>505</v>
      </c>
      <c r="B511" s="47">
        <v>2000000000950</v>
      </c>
      <c r="C511" s="66" t="s">
        <v>244</v>
      </c>
      <c r="D511" s="39" t="s">
        <v>225</v>
      </c>
      <c r="E511" s="28" t="s">
        <v>17</v>
      </c>
      <c r="F511" s="28">
        <v>1</v>
      </c>
      <c r="G511" s="28">
        <v>22</v>
      </c>
      <c r="H511" s="107">
        <v>4754</v>
      </c>
      <c r="I511" s="29">
        <f>H511/24</f>
        <v>198.08333333333334</v>
      </c>
      <c r="J511" s="28" t="s">
        <v>132</v>
      </c>
      <c r="K511" s="30">
        <f t="shared" ref="K511:K565" si="94">I511/9</f>
        <v>22.00925925925926</v>
      </c>
      <c r="L511" s="30">
        <f t="shared" ref="L511:L542" si="95">H511*F511</f>
        <v>4754</v>
      </c>
      <c r="M511" s="31">
        <f t="shared" ref="M511:M542" si="96">H511*G511</f>
        <v>104588</v>
      </c>
    </row>
    <row r="512" spans="1:13" x14ac:dyDescent="0.25">
      <c r="A512" s="21">
        <v>506</v>
      </c>
      <c r="B512" s="47">
        <v>4823044500963</v>
      </c>
      <c r="C512" s="124" t="s">
        <v>381</v>
      </c>
      <c r="D512" s="39" t="s">
        <v>129</v>
      </c>
      <c r="E512" s="28" t="s">
        <v>17</v>
      </c>
      <c r="F512" s="28" t="s">
        <v>67</v>
      </c>
      <c r="G512" s="28">
        <v>640</v>
      </c>
      <c r="H512" s="107">
        <v>194</v>
      </c>
      <c r="I512" s="29">
        <f>H512/0.9</f>
        <v>215.55555555555554</v>
      </c>
      <c r="J512" s="28" t="s">
        <v>132</v>
      </c>
      <c r="K512" s="30">
        <f t="shared" si="94"/>
        <v>23.950617283950617</v>
      </c>
      <c r="L512" s="30">
        <f t="shared" si="95"/>
        <v>1552</v>
      </c>
      <c r="M512" s="31">
        <f t="shared" si="96"/>
        <v>124160</v>
      </c>
    </row>
    <row r="513" spans="1:15" x14ac:dyDescent="0.25">
      <c r="A513" s="21">
        <v>507</v>
      </c>
      <c r="B513" s="47">
        <v>4823044500970</v>
      </c>
      <c r="C513" s="124" t="s">
        <v>381</v>
      </c>
      <c r="D513" s="39" t="s">
        <v>122</v>
      </c>
      <c r="E513" s="28" t="s">
        <v>17</v>
      </c>
      <c r="F513" s="28" t="s">
        <v>88</v>
      </c>
      <c r="G513" s="28">
        <v>180</v>
      </c>
      <c r="H513" s="107">
        <v>528</v>
      </c>
      <c r="I513" s="29">
        <f>H513/2.8</f>
        <v>188.57142857142858</v>
      </c>
      <c r="J513" s="28" t="s">
        <v>132</v>
      </c>
      <c r="K513" s="30">
        <f t="shared" si="94"/>
        <v>20.952380952380953</v>
      </c>
      <c r="L513" s="30">
        <f t="shared" si="95"/>
        <v>3168</v>
      </c>
      <c r="M513" s="31">
        <f t="shared" si="96"/>
        <v>95040</v>
      </c>
    </row>
    <row r="514" spans="1:15" x14ac:dyDescent="0.25">
      <c r="A514" s="21">
        <v>508</v>
      </c>
      <c r="B514" s="47">
        <v>4820085741225</v>
      </c>
      <c r="C514" s="66" t="s">
        <v>245</v>
      </c>
      <c r="D514" s="39" t="s">
        <v>142</v>
      </c>
      <c r="E514" s="28" t="s">
        <v>17</v>
      </c>
      <c r="F514" s="28">
        <v>1</v>
      </c>
      <c r="G514" s="28">
        <v>48</v>
      </c>
      <c r="H514" s="114">
        <v>2203</v>
      </c>
      <c r="I514" s="29">
        <f>H514/12</f>
        <v>183.58333333333334</v>
      </c>
      <c r="J514" s="28" t="s">
        <v>132</v>
      </c>
      <c r="K514" s="30">
        <f t="shared" si="94"/>
        <v>20.398148148148149</v>
      </c>
      <c r="L514" s="30">
        <f t="shared" si="95"/>
        <v>2203</v>
      </c>
      <c r="M514" s="31">
        <f t="shared" si="96"/>
        <v>105744</v>
      </c>
    </row>
    <row r="515" spans="1:15" x14ac:dyDescent="0.25">
      <c r="A515" s="21">
        <v>509</v>
      </c>
      <c r="B515" s="47">
        <v>2000000000951</v>
      </c>
      <c r="C515" s="66" t="s">
        <v>245</v>
      </c>
      <c r="D515" s="39" t="s">
        <v>225</v>
      </c>
      <c r="E515" s="28" t="s">
        <v>17</v>
      </c>
      <c r="F515" s="28">
        <v>1</v>
      </c>
      <c r="G515" s="28">
        <v>22</v>
      </c>
      <c r="H515" s="107">
        <v>4297</v>
      </c>
      <c r="I515" s="29">
        <f>H515/24</f>
        <v>179.04166666666666</v>
      </c>
      <c r="J515" s="28" t="s">
        <v>132</v>
      </c>
      <c r="K515" s="30">
        <f t="shared" si="94"/>
        <v>19.893518518518519</v>
      </c>
      <c r="L515" s="30">
        <f t="shared" si="95"/>
        <v>4297</v>
      </c>
      <c r="M515" s="31">
        <f t="shared" si="96"/>
        <v>94534</v>
      </c>
    </row>
    <row r="516" spans="1:15" x14ac:dyDescent="0.25">
      <c r="A516" s="21">
        <v>510</v>
      </c>
      <c r="B516" s="47">
        <v>4823044500208</v>
      </c>
      <c r="C516" s="46" t="s">
        <v>246</v>
      </c>
      <c r="D516" s="39" t="s">
        <v>129</v>
      </c>
      <c r="E516" s="28" t="s">
        <v>17</v>
      </c>
      <c r="F516" s="28" t="s">
        <v>67</v>
      </c>
      <c r="G516" s="28">
        <v>640</v>
      </c>
      <c r="H516" s="107">
        <v>205</v>
      </c>
      <c r="I516" s="29">
        <f>H516/0.9</f>
        <v>227.77777777777777</v>
      </c>
      <c r="J516" s="28" t="s">
        <v>132</v>
      </c>
      <c r="K516" s="30">
        <f t="shared" si="94"/>
        <v>25.308641975308642</v>
      </c>
      <c r="L516" s="30">
        <f t="shared" si="95"/>
        <v>1640</v>
      </c>
      <c r="M516" s="31">
        <f t="shared" si="96"/>
        <v>131200</v>
      </c>
      <c r="O516" s="100"/>
    </row>
    <row r="517" spans="1:15" x14ac:dyDescent="0.25">
      <c r="A517" s="21">
        <v>511</v>
      </c>
      <c r="B517" s="47">
        <v>4823044500185</v>
      </c>
      <c r="C517" s="46" t="s">
        <v>246</v>
      </c>
      <c r="D517" s="39" t="s">
        <v>122</v>
      </c>
      <c r="E517" s="28" t="s">
        <v>17</v>
      </c>
      <c r="F517" s="28" t="s">
        <v>88</v>
      </c>
      <c r="G517" s="28">
        <v>180</v>
      </c>
      <c r="H517" s="107">
        <v>531</v>
      </c>
      <c r="I517" s="29">
        <f>H517/2.8</f>
        <v>189.64285714285717</v>
      </c>
      <c r="J517" s="28" t="s">
        <v>132</v>
      </c>
      <c r="K517" s="30">
        <f t="shared" si="94"/>
        <v>21.071428571428573</v>
      </c>
      <c r="L517" s="30">
        <f t="shared" si="95"/>
        <v>3186</v>
      </c>
      <c r="M517" s="31">
        <f t="shared" si="96"/>
        <v>95580</v>
      </c>
      <c r="O517" s="100"/>
    </row>
    <row r="518" spans="1:15" x14ac:dyDescent="0.25">
      <c r="A518" s="21">
        <v>512</v>
      </c>
      <c r="B518" s="47">
        <v>4820085741324</v>
      </c>
      <c r="C518" s="46" t="s">
        <v>246</v>
      </c>
      <c r="D518" s="39" t="s">
        <v>142</v>
      </c>
      <c r="E518" s="28" t="s">
        <v>17</v>
      </c>
      <c r="F518" s="28">
        <v>1</v>
      </c>
      <c r="G518" s="28">
        <v>48</v>
      </c>
      <c r="H518" s="107">
        <v>2100</v>
      </c>
      <c r="I518" s="29">
        <f>H518/12</f>
        <v>175</v>
      </c>
      <c r="J518" s="28" t="s">
        <v>132</v>
      </c>
      <c r="K518" s="30">
        <f t="shared" si="94"/>
        <v>19.444444444444443</v>
      </c>
      <c r="L518" s="30">
        <f t="shared" si="95"/>
        <v>2100</v>
      </c>
      <c r="M518" s="31">
        <f t="shared" si="96"/>
        <v>100800</v>
      </c>
      <c r="O518" s="100"/>
    </row>
    <row r="519" spans="1:15" x14ac:dyDescent="0.25">
      <c r="A519" s="21">
        <v>513</v>
      </c>
      <c r="B519" s="25">
        <v>4823044500178</v>
      </c>
      <c r="C519" s="66" t="s">
        <v>382</v>
      </c>
      <c r="D519" s="39" t="s">
        <v>225</v>
      </c>
      <c r="E519" s="28" t="s">
        <v>17</v>
      </c>
      <c r="F519" s="28">
        <v>1</v>
      </c>
      <c r="G519" s="28">
        <v>22</v>
      </c>
      <c r="H519" s="107">
        <v>3895</v>
      </c>
      <c r="I519" s="29">
        <f>H519/24</f>
        <v>162.29166666666666</v>
      </c>
      <c r="J519" s="28" t="s">
        <v>132</v>
      </c>
      <c r="K519" s="30">
        <f t="shared" si="94"/>
        <v>18.032407407407405</v>
      </c>
      <c r="L519" s="30">
        <f t="shared" si="95"/>
        <v>3895</v>
      </c>
      <c r="M519" s="31">
        <f t="shared" si="96"/>
        <v>85690</v>
      </c>
      <c r="O519" s="100"/>
    </row>
    <row r="520" spans="1:15" x14ac:dyDescent="0.25">
      <c r="A520" s="21">
        <v>514</v>
      </c>
      <c r="B520" s="47">
        <v>4820085744332</v>
      </c>
      <c r="C520" s="46" t="s">
        <v>247</v>
      </c>
      <c r="D520" s="39" t="s">
        <v>228</v>
      </c>
      <c r="E520" s="28" t="s">
        <v>17</v>
      </c>
      <c r="F520" s="28">
        <v>10</v>
      </c>
      <c r="G520" s="28">
        <v>1960</v>
      </c>
      <c r="H520" s="107">
        <v>77</v>
      </c>
      <c r="I520" s="29">
        <f>H520/0.25</f>
        <v>308</v>
      </c>
      <c r="J520" s="28" t="s">
        <v>132</v>
      </c>
      <c r="K520" s="30">
        <f t="shared" si="94"/>
        <v>34.222222222222221</v>
      </c>
      <c r="L520" s="30">
        <f t="shared" si="95"/>
        <v>770</v>
      </c>
      <c r="M520" s="31">
        <f t="shared" si="96"/>
        <v>150920</v>
      </c>
      <c r="O520" s="100"/>
    </row>
    <row r="521" spans="1:15" x14ac:dyDescent="0.25">
      <c r="A521" s="21">
        <v>515</v>
      </c>
      <c r="B521" s="47">
        <v>4823044500109</v>
      </c>
      <c r="C521" s="46" t="s">
        <v>247</v>
      </c>
      <c r="D521" s="39" t="s">
        <v>129</v>
      </c>
      <c r="E521" s="28" t="s">
        <v>17</v>
      </c>
      <c r="F521" s="28" t="s">
        <v>67</v>
      </c>
      <c r="G521" s="28">
        <v>640</v>
      </c>
      <c r="H521" s="107">
        <v>198</v>
      </c>
      <c r="I521" s="29">
        <f>H521/0.9</f>
        <v>220</v>
      </c>
      <c r="J521" s="28" t="s">
        <v>132</v>
      </c>
      <c r="K521" s="30">
        <f t="shared" si="94"/>
        <v>24.444444444444443</v>
      </c>
      <c r="L521" s="30">
        <f t="shared" si="95"/>
        <v>1584</v>
      </c>
      <c r="M521" s="31">
        <f t="shared" si="96"/>
        <v>126720</v>
      </c>
      <c r="O521" s="100"/>
    </row>
    <row r="522" spans="1:15" x14ac:dyDescent="0.25">
      <c r="A522" s="21">
        <v>516</v>
      </c>
      <c r="B522" s="47">
        <v>4823044500123</v>
      </c>
      <c r="C522" s="46" t="s">
        <v>247</v>
      </c>
      <c r="D522" s="39" t="s">
        <v>122</v>
      </c>
      <c r="E522" s="28" t="s">
        <v>17</v>
      </c>
      <c r="F522" s="28" t="s">
        <v>88</v>
      </c>
      <c r="G522" s="28">
        <v>180</v>
      </c>
      <c r="H522" s="107">
        <v>521</v>
      </c>
      <c r="I522" s="29">
        <f>H522/2.8</f>
        <v>186.07142857142858</v>
      </c>
      <c r="J522" s="28" t="s">
        <v>132</v>
      </c>
      <c r="K522" s="30">
        <f t="shared" si="94"/>
        <v>20.674603174603178</v>
      </c>
      <c r="L522" s="30">
        <f t="shared" si="95"/>
        <v>3126</v>
      </c>
      <c r="M522" s="31">
        <f t="shared" si="96"/>
        <v>93780</v>
      </c>
      <c r="O522" s="100"/>
    </row>
    <row r="523" spans="1:15" x14ac:dyDescent="0.25">
      <c r="A523" s="21">
        <v>517</v>
      </c>
      <c r="B523" s="47">
        <v>4820085741348</v>
      </c>
      <c r="C523" s="46" t="s">
        <v>247</v>
      </c>
      <c r="D523" s="39" t="s">
        <v>142</v>
      </c>
      <c r="E523" s="28" t="s">
        <v>17</v>
      </c>
      <c r="F523" s="28">
        <v>1</v>
      </c>
      <c r="G523" s="28">
        <v>48</v>
      </c>
      <c r="H523" s="107">
        <v>2089</v>
      </c>
      <c r="I523" s="29">
        <f>H523/12</f>
        <v>174.08333333333334</v>
      </c>
      <c r="J523" s="28" t="s">
        <v>132</v>
      </c>
      <c r="K523" s="30">
        <f t="shared" si="94"/>
        <v>19.342592592592595</v>
      </c>
      <c r="L523" s="30">
        <f t="shared" si="95"/>
        <v>2089</v>
      </c>
      <c r="M523" s="31">
        <f t="shared" si="96"/>
        <v>100272</v>
      </c>
      <c r="O523" s="100"/>
    </row>
    <row r="524" spans="1:15" x14ac:dyDescent="0.25">
      <c r="A524" s="21">
        <v>518</v>
      </c>
      <c r="B524" s="25">
        <v>4823044500093</v>
      </c>
      <c r="C524" s="66" t="s">
        <v>336</v>
      </c>
      <c r="D524" s="39" t="s">
        <v>225</v>
      </c>
      <c r="E524" s="28" t="s">
        <v>17</v>
      </c>
      <c r="F524" s="28">
        <v>1</v>
      </c>
      <c r="G524" s="28">
        <v>22</v>
      </c>
      <c r="H524" s="107">
        <v>3883</v>
      </c>
      <c r="I524" s="29">
        <f>H524/24</f>
        <v>161.79166666666666</v>
      </c>
      <c r="J524" s="28" t="s">
        <v>132</v>
      </c>
      <c r="K524" s="30">
        <f t="shared" si="94"/>
        <v>17.976851851851851</v>
      </c>
      <c r="L524" s="30">
        <f t="shared" si="95"/>
        <v>3883</v>
      </c>
      <c r="M524" s="31">
        <f t="shared" si="96"/>
        <v>85426</v>
      </c>
      <c r="O524" s="100"/>
    </row>
    <row r="525" spans="1:15" x14ac:dyDescent="0.25">
      <c r="A525" s="21">
        <v>519</v>
      </c>
      <c r="B525" s="35">
        <v>4820251521187</v>
      </c>
      <c r="C525" s="46" t="s">
        <v>291</v>
      </c>
      <c r="D525" s="39" t="s">
        <v>129</v>
      </c>
      <c r="E525" s="28" t="s">
        <v>17</v>
      </c>
      <c r="F525" s="28" t="s">
        <v>67</v>
      </c>
      <c r="G525" s="28">
        <v>640</v>
      </c>
      <c r="H525" s="107">
        <v>186</v>
      </c>
      <c r="I525" s="29">
        <f>H525/0.9</f>
        <v>206.66666666666666</v>
      </c>
      <c r="J525" s="28" t="s">
        <v>132</v>
      </c>
      <c r="K525" s="30">
        <f t="shared" si="94"/>
        <v>22.962962962962962</v>
      </c>
      <c r="L525" s="30">
        <f t="shared" si="95"/>
        <v>1488</v>
      </c>
      <c r="M525" s="31">
        <f t="shared" si="96"/>
        <v>119040</v>
      </c>
    </row>
    <row r="526" spans="1:15" x14ac:dyDescent="0.25">
      <c r="A526" s="21">
        <v>520</v>
      </c>
      <c r="B526" s="35">
        <v>4820251521194</v>
      </c>
      <c r="C526" s="46" t="s">
        <v>291</v>
      </c>
      <c r="D526" s="39" t="s">
        <v>122</v>
      </c>
      <c r="E526" s="28" t="s">
        <v>17</v>
      </c>
      <c r="F526" s="28" t="s">
        <v>88</v>
      </c>
      <c r="G526" s="28">
        <v>180</v>
      </c>
      <c r="H526" s="107">
        <v>512</v>
      </c>
      <c r="I526" s="29">
        <f>H526/2.8</f>
        <v>182.85714285714286</v>
      </c>
      <c r="J526" s="28" t="s">
        <v>132</v>
      </c>
      <c r="K526" s="30">
        <f t="shared" si="94"/>
        <v>20.317460317460316</v>
      </c>
      <c r="L526" s="30">
        <f t="shared" si="95"/>
        <v>3072</v>
      </c>
      <c r="M526" s="31">
        <f t="shared" si="96"/>
        <v>92160</v>
      </c>
    </row>
    <row r="527" spans="1:15" x14ac:dyDescent="0.25">
      <c r="A527" s="21">
        <v>521</v>
      </c>
      <c r="B527" s="35">
        <v>4820251521200</v>
      </c>
      <c r="C527" s="46" t="s">
        <v>291</v>
      </c>
      <c r="D527" s="39" t="s">
        <v>142</v>
      </c>
      <c r="E527" s="28" t="s">
        <v>17</v>
      </c>
      <c r="F527" s="28">
        <v>1</v>
      </c>
      <c r="G527" s="28">
        <v>48</v>
      </c>
      <c r="H527" s="107">
        <v>2118</v>
      </c>
      <c r="I527" s="29">
        <f>H527/12</f>
        <v>176.5</v>
      </c>
      <c r="J527" s="28" t="s">
        <v>132</v>
      </c>
      <c r="K527" s="30">
        <f t="shared" si="94"/>
        <v>19.611111111111111</v>
      </c>
      <c r="L527" s="30">
        <f t="shared" si="95"/>
        <v>2118</v>
      </c>
      <c r="M527" s="31">
        <f t="shared" si="96"/>
        <v>101664</v>
      </c>
    </row>
    <row r="528" spans="1:15" x14ac:dyDescent="0.25">
      <c r="A528" s="21">
        <v>522</v>
      </c>
      <c r="B528" s="47">
        <v>2000000001004</v>
      </c>
      <c r="C528" s="66" t="s">
        <v>383</v>
      </c>
      <c r="D528" s="39" t="s">
        <v>225</v>
      </c>
      <c r="E528" s="28" t="s">
        <v>17</v>
      </c>
      <c r="F528" s="28">
        <v>1</v>
      </c>
      <c r="G528" s="28">
        <v>22</v>
      </c>
      <c r="H528" s="107">
        <v>3923</v>
      </c>
      <c r="I528" s="29">
        <f>H528/24</f>
        <v>163.45833333333334</v>
      </c>
      <c r="J528" s="28" t="s">
        <v>132</v>
      </c>
      <c r="K528" s="30">
        <f t="shared" si="94"/>
        <v>18.162037037037038</v>
      </c>
      <c r="L528" s="30">
        <f t="shared" si="95"/>
        <v>3923</v>
      </c>
      <c r="M528" s="31">
        <f t="shared" si="96"/>
        <v>86306</v>
      </c>
    </row>
    <row r="529" spans="1:13" x14ac:dyDescent="0.25">
      <c r="A529" s="21">
        <v>523</v>
      </c>
      <c r="B529" s="47">
        <v>4820085745087</v>
      </c>
      <c r="C529" s="66" t="s">
        <v>249</v>
      </c>
      <c r="D529" s="39" t="s">
        <v>228</v>
      </c>
      <c r="E529" s="28" t="s">
        <v>17</v>
      </c>
      <c r="F529" s="28">
        <v>10</v>
      </c>
      <c r="G529" s="28">
        <v>1960</v>
      </c>
      <c r="H529" s="107">
        <v>82</v>
      </c>
      <c r="I529" s="29">
        <f>H529/0.25</f>
        <v>328</v>
      </c>
      <c r="J529" s="28" t="s">
        <v>132</v>
      </c>
      <c r="K529" s="30">
        <f t="shared" si="94"/>
        <v>36.444444444444443</v>
      </c>
      <c r="L529" s="30">
        <f t="shared" si="95"/>
        <v>820</v>
      </c>
      <c r="M529" s="31">
        <f t="shared" si="96"/>
        <v>160720</v>
      </c>
    </row>
    <row r="530" spans="1:13" x14ac:dyDescent="0.25">
      <c r="A530" s="21">
        <v>524</v>
      </c>
      <c r="B530" s="47">
        <v>4823044500765</v>
      </c>
      <c r="C530" s="46" t="s">
        <v>248</v>
      </c>
      <c r="D530" s="39" t="s">
        <v>129</v>
      </c>
      <c r="E530" s="28" t="s">
        <v>17</v>
      </c>
      <c r="F530" s="28" t="s">
        <v>67</v>
      </c>
      <c r="G530" s="28">
        <v>640</v>
      </c>
      <c r="H530" s="107">
        <v>200</v>
      </c>
      <c r="I530" s="29">
        <f>H530/0.9</f>
        <v>222.22222222222223</v>
      </c>
      <c r="J530" s="28" t="s">
        <v>132</v>
      </c>
      <c r="K530" s="30">
        <f t="shared" si="94"/>
        <v>24.691358024691358</v>
      </c>
      <c r="L530" s="30">
        <f t="shared" si="95"/>
        <v>1600</v>
      </c>
      <c r="M530" s="31">
        <f t="shared" si="96"/>
        <v>128000</v>
      </c>
    </row>
    <row r="531" spans="1:13" x14ac:dyDescent="0.25">
      <c r="A531" s="21">
        <v>525</v>
      </c>
      <c r="B531" s="47">
        <v>4823044500772</v>
      </c>
      <c r="C531" s="46" t="s">
        <v>248</v>
      </c>
      <c r="D531" s="39" t="s">
        <v>122</v>
      </c>
      <c r="E531" s="28" t="s">
        <v>17</v>
      </c>
      <c r="F531" s="28" t="s">
        <v>88</v>
      </c>
      <c r="G531" s="28">
        <v>180</v>
      </c>
      <c r="H531" s="107">
        <v>544</v>
      </c>
      <c r="I531" s="29">
        <f>H531/2.8</f>
        <v>194.28571428571431</v>
      </c>
      <c r="J531" s="28" t="s">
        <v>132</v>
      </c>
      <c r="K531" s="30">
        <f t="shared" si="94"/>
        <v>21.587301587301589</v>
      </c>
      <c r="L531" s="30">
        <f t="shared" si="95"/>
        <v>3264</v>
      </c>
      <c r="M531" s="31">
        <f t="shared" si="96"/>
        <v>97920</v>
      </c>
    </row>
    <row r="532" spans="1:13" x14ac:dyDescent="0.25">
      <c r="A532" s="21">
        <v>526</v>
      </c>
      <c r="B532" s="47">
        <v>4820085741331</v>
      </c>
      <c r="C532" s="46" t="s">
        <v>248</v>
      </c>
      <c r="D532" s="39" t="s">
        <v>142</v>
      </c>
      <c r="E532" s="28" t="s">
        <v>17</v>
      </c>
      <c r="F532" s="28">
        <v>1</v>
      </c>
      <c r="G532" s="28">
        <v>48</v>
      </c>
      <c r="H532" s="107">
        <v>2195</v>
      </c>
      <c r="I532" s="29">
        <f>H532/12</f>
        <v>182.91666666666666</v>
      </c>
      <c r="J532" s="28" t="s">
        <v>132</v>
      </c>
      <c r="K532" s="30">
        <f t="shared" si="94"/>
        <v>20.324074074074073</v>
      </c>
      <c r="L532" s="30">
        <f t="shared" si="95"/>
        <v>2195</v>
      </c>
      <c r="M532" s="31">
        <f t="shared" si="96"/>
        <v>105360</v>
      </c>
    </row>
    <row r="533" spans="1:13" x14ac:dyDescent="0.25">
      <c r="A533" s="21">
        <v>527</v>
      </c>
      <c r="B533" s="25">
        <v>4823044500796</v>
      </c>
      <c r="C533" s="66" t="s">
        <v>249</v>
      </c>
      <c r="D533" s="39" t="s">
        <v>225</v>
      </c>
      <c r="E533" s="28" t="s">
        <v>17</v>
      </c>
      <c r="F533" s="28">
        <v>1</v>
      </c>
      <c r="G533" s="28">
        <v>22</v>
      </c>
      <c r="H533" s="107">
        <v>4139</v>
      </c>
      <c r="I533" s="29">
        <f>H533/24</f>
        <v>172.45833333333334</v>
      </c>
      <c r="J533" s="28" t="s">
        <v>132</v>
      </c>
      <c r="K533" s="30">
        <f t="shared" si="94"/>
        <v>19.162037037037038</v>
      </c>
      <c r="L533" s="30">
        <f t="shared" si="95"/>
        <v>4139</v>
      </c>
      <c r="M533" s="31">
        <f t="shared" si="96"/>
        <v>91058</v>
      </c>
    </row>
    <row r="534" spans="1:13" x14ac:dyDescent="0.25">
      <c r="A534" s="21">
        <v>528</v>
      </c>
      <c r="B534" s="47">
        <v>4820085744349</v>
      </c>
      <c r="C534" s="66" t="s">
        <v>251</v>
      </c>
      <c r="D534" s="39" t="s">
        <v>228</v>
      </c>
      <c r="E534" s="28" t="s">
        <v>17</v>
      </c>
      <c r="F534" s="28">
        <v>10</v>
      </c>
      <c r="G534" s="28">
        <v>1960</v>
      </c>
      <c r="H534" s="107">
        <v>82</v>
      </c>
      <c r="I534" s="29">
        <f>H534/0.25</f>
        <v>328</v>
      </c>
      <c r="J534" s="28" t="s">
        <v>132</v>
      </c>
      <c r="K534" s="30">
        <f t="shared" si="94"/>
        <v>36.444444444444443</v>
      </c>
      <c r="L534" s="30">
        <f t="shared" si="95"/>
        <v>820</v>
      </c>
      <c r="M534" s="31">
        <f t="shared" si="96"/>
        <v>160720</v>
      </c>
    </row>
    <row r="535" spans="1:13" x14ac:dyDescent="0.25">
      <c r="A535" s="21">
        <v>529</v>
      </c>
      <c r="B535" s="98">
        <v>4820085744189</v>
      </c>
      <c r="C535" s="46" t="s">
        <v>250</v>
      </c>
      <c r="D535" s="39" t="s">
        <v>129</v>
      </c>
      <c r="E535" s="28" t="s">
        <v>17</v>
      </c>
      <c r="F535" s="28" t="s">
        <v>67</v>
      </c>
      <c r="G535" s="28">
        <v>640</v>
      </c>
      <c r="H535" s="107">
        <v>200</v>
      </c>
      <c r="I535" s="29">
        <f>H535/0.9</f>
        <v>222.22222222222223</v>
      </c>
      <c r="J535" s="28" t="s">
        <v>132</v>
      </c>
      <c r="K535" s="30">
        <f t="shared" si="94"/>
        <v>24.691358024691358</v>
      </c>
      <c r="L535" s="30">
        <f t="shared" si="95"/>
        <v>1600</v>
      </c>
      <c r="M535" s="31">
        <f t="shared" si="96"/>
        <v>128000</v>
      </c>
    </row>
    <row r="536" spans="1:13" x14ac:dyDescent="0.25">
      <c r="A536" s="21">
        <v>530</v>
      </c>
      <c r="B536" s="98">
        <v>4820085744196</v>
      </c>
      <c r="C536" s="46" t="s">
        <v>250</v>
      </c>
      <c r="D536" s="39" t="s">
        <v>122</v>
      </c>
      <c r="E536" s="28" t="s">
        <v>17</v>
      </c>
      <c r="F536" s="28" t="s">
        <v>88</v>
      </c>
      <c r="G536" s="28">
        <v>180</v>
      </c>
      <c r="H536" s="107">
        <v>544</v>
      </c>
      <c r="I536" s="29">
        <f>H536/2.8</f>
        <v>194.28571428571431</v>
      </c>
      <c r="J536" s="28" t="s">
        <v>132</v>
      </c>
      <c r="K536" s="30">
        <f t="shared" si="94"/>
        <v>21.587301587301589</v>
      </c>
      <c r="L536" s="30">
        <f t="shared" si="95"/>
        <v>3264</v>
      </c>
      <c r="M536" s="31">
        <f t="shared" si="96"/>
        <v>97920</v>
      </c>
    </row>
    <row r="537" spans="1:13" x14ac:dyDescent="0.25">
      <c r="A537" s="21">
        <v>531</v>
      </c>
      <c r="B537" s="98">
        <v>4820085744202</v>
      </c>
      <c r="C537" s="66" t="s">
        <v>251</v>
      </c>
      <c r="D537" s="39" t="s">
        <v>142</v>
      </c>
      <c r="E537" s="28" t="s">
        <v>17</v>
      </c>
      <c r="F537" s="28">
        <v>1</v>
      </c>
      <c r="G537" s="28">
        <v>48</v>
      </c>
      <c r="H537" s="107">
        <v>2292</v>
      </c>
      <c r="I537" s="29">
        <f>H537/12</f>
        <v>191</v>
      </c>
      <c r="J537" s="28" t="s">
        <v>132</v>
      </c>
      <c r="K537" s="30">
        <f t="shared" si="94"/>
        <v>21.222222222222221</v>
      </c>
      <c r="L537" s="30">
        <f t="shared" si="95"/>
        <v>2292</v>
      </c>
      <c r="M537" s="31">
        <f t="shared" si="96"/>
        <v>110016</v>
      </c>
    </row>
    <row r="538" spans="1:13" x14ac:dyDescent="0.25">
      <c r="A538" s="21">
        <v>532</v>
      </c>
      <c r="B538" s="47">
        <v>2000000000952</v>
      </c>
      <c r="C538" s="66" t="s">
        <v>251</v>
      </c>
      <c r="D538" s="39" t="s">
        <v>225</v>
      </c>
      <c r="E538" s="28" t="s">
        <v>17</v>
      </c>
      <c r="F538" s="28">
        <v>1</v>
      </c>
      <c r="G538" s="28">
        <v>22</v>
      </c>
      <c r="H538" s="107">
        <v>4270</v>
      </c>
      <c r="I538" s="29">
        <f>H538/24</f>
        <v>177.91666666666666</v>
      </c>
      <c r="J538" s="28" t="s">
        <v>132</v>
      </c>
      <c r="K538" s="30">
        <f t="shared" si="94"/>
        <v>19.768518518518519</v>
      </c>
      <c r="L538" s="30">
        <f t="shared" si="95"/>
        <v>4270</v>
      </c>
      <c r="M538" s="31">
        <f t="shared" si="96"/>
        <v>93940</v>
      </c>
    </row>
    <row r="539" spans="1:13" x14ac:dyDescent="0.25">
      <c r="A539" s="21">
        <v>533</v>
      </c>
      <c r="B539" s="84">
        <v>4820085743038</v>
      </c>
      <c r="C539" s="48" t="s">
        <v>252</v>
      </c>
      <c r="D539" s="39" t="s">
        <v>228</v>
      </c>
      <c r="E539" s="28" t="s">
        <v>17</v>
      </c>
      <c r="F539" s="28">
        <v>10</v>
      </c>
      <c r="G539" s="28">
        <v>1960</v>
      </c>
      <c r="H539" s="107">
        <v>113</v>
      </c>
      <c r="I539" s="29">
        <f>H539/0.25</f>
        <v>452</v>
      </c>
      <c r="J539" s="28" t="s">
        <v>132</v>
      </c>
      <c r="K539" s="30">
        <f t="shared" si="94"/>
        <v>50.222222222222221</v>
      </c>
      <c r="L539" s="30">
        <f t="shared" si="95"/>
        <v>1130</v>
      </c>
      <c r="M539" s="31">
        <f t="shared" si="96"/>
        <v>221480</v>
      </c>
    </row>
    <row r="540" spans="1:13" x14ac:dyDescent="0.25">
      <c r="A540" s="21">
        <v>534</v>
      </c>
      <c r="B540" s="84">
        <v>4820085744776</v>
      </c>
      <c r="C540" s="48" t="s">
        <v>252</v>
      </c>
      <c r="D540" s="39" t="s">
        <v>253</v>
      </c>
      <c r="E540" s="28" t="s">
        <v>17</v>
      </c>
      <c r="F540" s="28" t="s">
        <v>67</v>
      </c>
      <c r="G540" s="28">
        <v>640</v>
      </c>
      <c r="H540" s="107">
        <v>302</v>
      </c>
      <c r="I540" s="29">
        <f>H540/0.8</f>
        <v>377.5</v>
      </c>
      <c r="J540" s="28" t="s">
        <v>132</v>
      </c>
      <c r="K540" s="30">
        <f t="shared" si="94"/>
        <v>41.944444444444443</v>
      </c>
      <c r="L540" s="30">
        <f t="shared" si="95"/>
        <v>2416</v>
      </c>
      <c r="M540" s="31">
        <f t="shared" si="96"/>
        <v>193280</v>
      </c>
    </row>
    <row r="541" spans="1:13" x14ac:dyDescent="0.25">
      <c r="A541" s="21">
        <v>535</v>
      </c>
      <c r="B541" s="84">
        <v>4820085744783</v>
      </c>
      <c r="C541" s="48" t="s">
        <v>252</v>
      </c>
      <c r="D541" s="39" t="s">
        <v>254</v>
      </c>
      <c r="E541" s="28" t="s">
        <v>17</v>
      </c>
      <c r="F541" s="28" t="s">
        <v>88</v>
      </c>
      <c r="G541" s="28">
        <v>180</v>
      </c>
      <c r="H541" s="107">
        <v>850</v>
      </c>
      <c r="I541" s="29">
        <f>H541/2.5</f>
        <v>340</v>
      </c>
      <c r="J541" s="28" t="s">
        <v>132</v>
      </c>
      <c r="K541" s="30">
        <f t="shared" si="94"/>
        <v>37.777777777777779</v>
      </c>
      <c r="L541" s="30">
        <f t="shared" si="95"/>
        <v>5100</v>
      </c>
      <c r="M541" s="31">
        <f t="shared" si="96"/>
        <v>153000</v>
      </c>
    </row>
    <row r="542" spans="1:13" x14ac:dyDescent="0.25">
      <c r="A542" s="21">
        <v>536</v>
      </c>
      <c r="B542" s="84">
        <v>4820085744790</v>
      </c>
      <c r="C542" s="50" t="s">
        <v>255</v>
      </c>
      <c r="D542" s="39" t="s">
        <v>123</v>
      </c>
      <c r="E542" s="28" t="s">
        <v>17</v>
      </c>
      <c r="F542" s="28">
        <v>1</v>
      </c>
      <c r="G542" s="28">
        <v>48</v>
      </c>
      <c r="H542" s="107">
        <v>3303</v>
      </c>
      <c r="I542" s="29">
        <f>H542/10</f>
        <v>330.3</v>
      </c>
      <c r="J542" s="28" t="s">
        <v>132</v>
      </c>
      <c r="K542" s="30">
        <f t="shared" si="94"/>
        <v>36.700000000000003</v>
      </c>
      <c r="L542" s="30">
        <f t="shared" si="95"/>
        <v>3303</v>
      </c>
      <c r="M542" s="31">
        <f t="shared" si="96"/>
        <v>158544</v>
      </c>
    </row>
    <row r="543" spans="1:13" x14ac:dyDescent="0.25">
      <c r="A543" s="21">
        <v>537</v>
      </c>
      <c r="B543" s="47">
        <v>2000000000953</v>
      </c>
      <c r="C543" s="50" t="s">
        <v>255</v>
      </c>
      <c r="D543" s="39" t="s">
        <v>127</v>
      </c>
      <c r="E543" s="28" t="s">
        <v>17</v>
      </c>
      <c r="F543" s="28">
        <v>1</v>
      </c>
      <c r="G543" s="28">
        <v>22</v>
      </c>
      <c r="H543" s="107">
        <v>6487</v>
      </c>
      <c r="I543" s="29">
        <f>H543/20</f>
        <v>324.35000000000002</v>
      </c>
      <c r="J543" s="28" t="s">
        <v>132</v>
      </c>
      <c r="K543" s="30">
        <f t="shared" si="94"/>
        <v>36.038888888888891</v>
      </c>
      <c r="L543" s="30">
        <f t="shared" ref="L543:L565" si="97">H543*F543</f>
        <v>6487</v>
      </c>
      <c r="M543" s="31">
        <f t="shared" ref="M543:M565" si="98">H543*G543</f>
        <v>142714</v>
      </c>
    </row>
    <row r="544" spans="1:13" x14ac:dyDescent="0.25">
      <c r="A544" s="21">
        <v>538</v>
      </c>
      <c r="B544" s="47">
        <v>4823044500925</v>
      </c>
      <c r="C544" s="124" t="s">
        <v>384</v>
      </c>
      <c r="D544" s="39" t="s">
        <v>129</v>
      </c>
      <c r="E544" s="28" t="s">
        <v>17</v>
      </c>
      <c r="F544" s="28" t="s">
        <v>67</v>
      </c>
      <c r="G544" s="28">
        <v>640</v>
      </c>
      <c r="H544" s="107">
        <v>186</v>
      </c>
      <c r="I544" s="29">
        <f>H544/0.9</f>
        <v>206.66666666666666</v>
      </c>
      <c r="J544" s="28" t="s">
        <v>132</v>
      </c>
      <c r="K544" s="30">
        <f t="shared" si="94"/>
        <v>22.962962962962962</v>
      </c>
      <c r="L544" s="30">
        <f t="shared" si="97"/>
        <v>1488</v>
      </c>
      <c r="M544" s="31">
        <f t="shared" si="98"/>
        <v>119040</v>
      </c>
    </row>
    <row r="545" spans="1:15" x14ac:dyDescent="0.25">
      <c r="A545" s="21">
        <v>539</v>
      </c>
      <c r="B545" s="47">
        <v>4820085741171</v>
      </c>
      <c r="C545" s="124" t="s">
        <v>385</v>
      </c>
      <c r="D545" s="39" t="s">
        <v>142</v>
      </c>
      <c r="E545" s="28" t="s">
        <v>17</v>
      </c>
      <c r="F545" s="28">
        <v>1</v>
      </c>
      <c r="G545" s="28">
        <v>48</v>
      </c>
      <c r="H545" s="107">
        <v>2127</v>
      </c>
      <c r="I545" s="29">
        <f>H545/12</f>
        <v>177.25</v>
      </c>
      <c r="J545" s="28" t="s">
        <v>132</v>
      </c>
      <c r="K545" s="30">
        <f t="shared" si="94"/>
        <v>19.694444444444443</v>
      </c>
      <c r="L545" s="30">
        <f t="shared" si="97"/>
        <v>2127</v>
      </c>
      <c r="M545" s="31">
        <f t="shared" si="98"/>
        <v>102096</v>
      </c>
    </row>
    <row r="546" spans="1:15" x14ac:dyDescent="0.25">
      <c r="A546" s="21">
        <v>540</v>
      </c>
      <c r="B546" s="47">
        <v>2000000000954</v>
      </c>
      <c r="C546" s="66" t="s">
        <v>256</v>
      </c>
      <c r="D546" s="39" t="s">
        <v>225</v>
      </c>
      <c r="E546" s="28" t="s">
        <v>17</v>
      </c>
      <c r="F546" s="28">
        <v>1</v>
      </c>
      <c r="G546" s="28">
        <v>22</v>
      </c>
      <c r="H546" s="107">
        <v>3949</v>
      </c>
      <c r="I546" s="29">
        <f>H546/24</f>
        <v>164.54166666666666</v>
      </c>
      <c r="J546" s="28" t="s">
        <v>132</v>
      </c>
      <c r="K546" s="30">
        <f t="shared" si="94"/>
        <v>18.282407407407405</v>
      </c>
      <c r="L546" s="30">
        <f t="shared" si="97"/>
        <v>3949</v>
      </c>
      <c r="M546" s="31">
        <f t="shared" si="98"/>
        <v>86878</v>
      </c>
    </row>
    <row r="547" spans="1:15" x14ac:dyDescent="0.25">
      <c r="A547" s="21">
        <v>541</v>
      </c>
      <c r="B547" s="47">
        <v>4820085744356</v>
      </c>
      <c r="C547" s="46" t="s">
        <v>257</v>
      </c>
      <c r="D547" s="39" t="s">
        <v>228</v>
      </c>
      <c r="E547" s="28" t="s">
        <v>17</v>
      </c>
      <c r="F547" s="28">
        <v>10</v>
      </c>
      <c r="G547" s="28">
        <v>1960</v>
      </c>
      <c r="H547" s="107">
        <v>73</v>
      </c>
      <c r="I547" s="29">
        <f>H547/0.25</f>
        <v>292</v>
      </c>
      <c r="J547" s="28" t="s">
        <v>132</v>
      </c>
      <c r="K547" s="30">
        <f t="shared" si="94"/>
        <v>32.444444444444443</v>
      </c>
      <c r="L547" s="30">
        <f t="shared" si="97"/>
        <v>730</v>
      </c>
      <c r="M547" s="31">
        <f t="shared" si="98"/>
        <v>143080</v>
      </c>
      <c r="O547" s="100"/>
    </row>
    <row r="548" spans="1:15" x14ac:dyDescent="0.25">
      <c r="A548" s="21">
        <v>542</v>
      </c>
      <c r="B548" s="47">
        <v>4823044500086</v>
      </c>
      <c r="C548" s="46" t="s">
        <v>257</v>
      </c>
      <c r="D548" s="39" t="s">
        <v>129</v>
      </c>
      <c r="E548" s="28" t="s">
        <v>17</v>
      </c>
      <c r="F548" s="28" t="s">
        <v>67</v>
      </c>
      <c r="G548" s="28">
        <v>640</v>
      </c>
      <c r="H548" s="107">
        <v>182</v>
      </c>
      <c r="I548" s="29">
        <f>H548/0.9</f>
        <v>202.22222222222223</v>
      </c>
      <c r="J548" s="28" t="s">
        <v>132</v>
      </c>
      <c r="K548" s="30">
        <f t="shared" si="94"/>
        <v>22.469135802469136</v>
      </c>
      <c r="L548" s="30">
        <f t="shared" si="97"/>
        <v>1456</v>
      </c>
      <c r="M548" s="31">
        <f t="shared" si="98"/>
        <v>116480</v>
      </c>
      <c r="O548" s="100"/>
    </row>
    <row r="549" spans="1:15" x14ac:dyDescent="0.25">
      <c r="A549" s="21">
        <v>543</v>
      </c>
      <c r="B549" s="47">
        <v>4823044500079</v>
      </c>
      <c r="C549" s="46" t="s">
        <v>257</v>
      </c>
      <c r="D549" s="39" t="s">
        <v>122</v>
      </c>
      <c r="E549" s="28" t="s">
        <v>17</v>
      </c>
      <c r="F549" s="28" t="s">
        <v>88</v>
      </c>
      <c r="G549" s="28">
        <v>180</v>
      </c>
      <c r="H549" s="107">
        <v>479</v>
      </c>
      <c r="I549" s="29">
        <f>H549/2.8</f>
        <v>171.07142857142858</v>
      </c>
      <c r="J549" s="28" t="s">
        <v>132</v>
      </c>
      <c r="K549" s="30">
        <f t="shared" si="94"/>
        <v>19.00793650793651</v>
      </c>
      <c r="L549" s="30">
        <f t="shared" si="97"/>
        <v>2874</v>
      </c>
      <c r="M549" s="31">
        <f t="shared" si="98"/>
        <v>86220</v>
      </c>
      <c r="O549" s="100"/>
    </row>
    <row r="550" spans="1:15" x14ac:dyDescent="0.25">
      <c r="A550" s="21">
        <v>544</v>
      </c>
      <c r="B550" s="47">
        <v>4820085741294</v>
      </c>
      <c r="C550" s="46" t="s">
        <v>257</v>
      </c>
      <c r="D550" s="39" t="s">
        <v>142</v>
      </c>
      <c r="E550" s="28" t="s">
        <v>17</v>
      </c>
      <c r="F550" s="28">
        <v>1</v>
      </c>
      <c r="G550" s="28">
        <v>48</v>
      </c>
      <c r="H550" s="107">
        <v>2013</v>
      </c>
      <c r="I550" s="29">
        <f>H550/12</f>
        <v>167.75</v>
      </c>
      <c r="J550" s="28" t="s">
        <v>132</v>
      </c>
      <c r="K550" s="30">
        <f t="shared" si="94"/>
        <v>18.638888888888889</v>
      </c>
      <c r="L550" s="30">
        <f t="shared" si="97"/>
        <v>2013</v>
      </c>
      <c r="M550" s="31">
        <f t="shared" si="98"/>
        <v>96624</v>
      </c>
      <c r="O550" s="100"/>
    </row>
    <row r="551" spans="1:15" x14ac:dyDescent="0.25">
      <c r="A551" s="21">
        <v>545</v>
      </c>
      <c r="B551" s="25">
        <v>4823044500055</v>
      </c>
      <c r="C551" s="46" t="s">
        <v>257</v>
      </c>
      <c r="D551" s="39" t="s">
        <v>225</v>
      </c>
      <c r="E551" s="28" t="s">
        <v>17</v>
      </c>
      <c r="F551" s="28">
        <v>1</v>
      </c>
      <c r="G551" s="28">
        <v>22</v>
      </c>
      <c r="H551" s="107">
        <v>3731</v>
      </c>
      <c r="I551" s="29">
        <f>H551/24</f>
        <v>155.45833333333334</v>
      </c>
      <c r="J551" s="28" t="s">
        <v>132</v>
      </c>
      <c r="K551" s="30">
        <f t="shared" si="94"/>
        <v>17.273148148148149</v>
      </c>
      <c r="L551" s="30">
        <f t="shared" si="97"/>
        <v>3731</v>
      </c>
      <c r="M551" s="31">
        <f t="shared" si="98"/>
        <v>82082</v>
      </c>
      <c r="O551" s="100"/>
    </row>
    <row r="552" spans="1:15" x14ac:dyDescent="0.25">
      <c r="A552" s="21">
        <v>546</v>
      </c>
      <c r="B552" s="47">
        <v>4820085745100</v>
      </c>
      <c r="C552" s="48" t="s">
        <v>258</v>
      </c>
      <c r="D552" s="39" t="s">
        <v>228</v>
      </c>
      <c r="E552" s="28" t="s">
        <v>17</v>
      </c>
      <c r="F552" s="28">
        <v>10</v>
      </c>
      <c r="G552" s="28">
        <v>1960</v>
      </c>
      <c r="H552" s="107">
        <v>75</v>
      </c>
      <c r="I552" s="29">
        <f>H552/0.25</f>
        <v>300</v>
      </c>
      <c r="J552" s="28" t="s">
        <v>132</v>
      </c>
      <c r="K552" s="30">
        <f t="shared" si="94"/>
        <v>33.333333333333336</v>
      </c>
      <c r="L552" s="30">
        <f t="shared" si="97"/>
        <v>750</v>
      </c>
      <c r="M552" s="31">
        <f t="shared" si="98"/>
        <v>147000</v>
      </c>
      <c r="O552" s="100"/>
    </row>
    <row r="553" spans="1:15" x14ac:dyDescent="0.25">
      <c r="A553" s="21">
        <v>547</v>
      </c>
      <c r="B553" s="47">
        <v>4820085741416</v>
      </c>
      <c r="C553" s="48" t="s">
        <v>258</v>
      </c>
      <c r="D553" s="39" t="s">
        <v>129</v>
      </c>
      <c r="E553" s="28" t="s">
        <v>17</v>
      </c>
      <c r="F553" s="28" t="s">
        <v>67</v>
      </c>
      <c r="G553" s="28">
        <v>640</v>
      </c>
      <c r="H553" s="107">
        <v>192</v>
      </c>
      <c r="I553" s="29">
        <f>H553/0.9</f>
        <v>213.33333333333331</v>
      </c>
      <c r="J553" s="28" t="s">
        <v>132</v>
      </c>
      <c r="K553" s="30">
        <f t="shared" si="94"/>
        <v>23.703703703703702</v>
      </c>
      <c r="L553" s="30">
        <f t="shared" si="97"/>
        <v>1536</v>
      </c>
      <c r="M553" s="31">
        <f t="shared" si="98"/>
        <v>122880</v>
      </c>
      <c r="O553" s="100"/>
    </row>
    <row r="554" spans="1:15" x14ac:dyDescent="0.25">
      <c r="A554" s="21">
        <v>548</v>
      </c>
      <c r="B554" s="47">
        <v>4820085741423</v>
      </c>
      <c r="C554" s="48" t="s">
        <v>258</v>
      </c>
      <c r="D554" s="39" t="s">
        <v>122</v>
      </c>
      <c r="E554" s="28" t="s">
        <v>17</v>
      </c>
      <c r="F554" s="28" t="s">
        <v>88</v>
      </c>
      <c r="G554" s="28">
        <v>180</v>
      </c>
      <c r="H554" s="107">
        <v>514</v>
      </c>
      <c r="I554" s="29">
        <f>H554/2.8</f>
        <v>183.57142857142858</v>
      </c>
      <c r="J554" s="28" t="s">
        <v>132</v>
      </c>
      <c r="K554" s="30">
        <f t="shared" si="94"/>
        <v>20.396825396825399</v>
      </c>
      <c r="L554" s="30">
        <f t="shared" si="97"/>
        <v>3084</v>
      </c>
      <c r="M554" s="31">
        <f t="shared" si="98"/>
        <v>92520</v>
      </c>
      <c r="O554" s="100"/>
    </row>
    <row r="555" spans="1:15" x14ac:dyDescent="0.25">
      <c r="A555" s="21">
        <v>549</v>
      </c>
      <c r="B555" s="47">
        <v>4820085741430</v>
      </c>
      <c r="C555" s="48" t="s">
        <v>258</v>
      </c>
      <c r="D555" s="39" t="s">
        <v>142</v>
      </c>
      <c r="E555" s="28" t="s">
        <v>17</v>
      </c>
      <c r="F555" s="28">
        <v>1</v>
      </c>
      <c r="G555" s="28">
        <v>48</v>
      </c>
      <c r="H555" s="107">
        <v>2085</v>
      </c>
      <c r="I555" s="29">
        <f>H555/12</f>
        <v>173.75</v>
      </c>
      <c r="J555" s="28" t="s">
        <v>132</v>
      </c>
      <c r="K555" s="30">
        <f t="shared" si="94"/>
        <v>19.305555555555557</v>
      </c>
      <c r="L555" s="30">
        <f t="shared" si="97"/>
        <v>2085</v>
      </c>
      <c r="M555" s="31">
        <f t="shared" si="98"/>
        <v>100080</v>
      </c>
      <c r="O555" s="100"/>
    </row>
    <row r="556" spans="1:15" x14ac:dyDescent="0.25">
      <c r="A556" s="21">
        <v>550</v>
      </c>
      <c r="B556" s="47">
        <v>2000000000955</v>
      </c>
      <c r="C556" s="50" t="s">
        <v>259</v>
      </c>
      <c r="D556" s="39" t="s">
        <v>225</v>
      </c>
      <c r="E556" s="28" t="s">
        <v>17</v>
      </c>
      <c r="F556" s="28">
        <v>1</v>
      </c>
      <c r="G556" s="28">
        <v>22</v>
      </c>
      <c r="H556" s="107">
        <v>3854</v>
      </c>
      <c r="I556" s="29">
        <f>H556/24</f>
        <v>160.58333333333334</v>
      </c>
      <c r="J556" s="28" t="s">
        <v>132</v>
      </c>
      <c r="K556" s="30">
        <f t="shared" si="94"/>
        <v>17.842592592592595</v>
      </c>
      <c r="L556" s="30">
        <f t="shared" si="97"/>
        <v>3854</v>
      </c>
      <c r="M556" s="31">
        <f t="shared" si="98"/>
        <v>84788</v>
      </c>
      <c r="O556" s="100"/>
    </row>
    <row r="557" spans="1:15" x14ac:dyDescent="0.25">
      <c r="A557" s="21">
        <v>551</v>
      </c>
      <c r="B557" s="47">
        <v>4820085744363</v>
      </c>
      <c r="C557" s="46" t="s">
        <v>260</v>
      </c>
      <c r="D557" s="39" t="s">
        <v>228</v>
      </c>
      <c r="E557" s="28" t="s">
        <v>17</v>
      </c>
      <c r="F557" s="28">
        <v>10</v>
      </c>
      <c r="G557" s="28">
        <v>1960</v>
      </c>
      <c r="H557" s="107">
        <v>72</v>
      </c>
      <c r="I557" s="29">
        <f>H557/0.25</f>
        <v>288</v>
      </c>
      <c r="J557" s="28" t="s">
        <v>132</v>
      </c>
      <c r="K557" s="30">
        <f t="shared" si="94"/>
        <v>32</v>
      </c>
      <c r="L557" s="30">
        <f t="shared" si="97"/>
        <v>720</v>
      </c>
      <c r="M557" s="31">
        <f t="shared" si="98"/>
        <v>141120</v>
      </c>
    </row>
    <row r="558" spans="1:15" x14ac:dyDescent="0.25">
      <c r="A558" s="21">
        <v>552</v>
      </c>
      <c r="B558" s="98">
        <v>4820085744226</v>
      </c>
      <c r="C558" s="46" t="s">
        <v>260</v>
      </c>
      <c r="D558" s="39" t="s">
        <v>129</v>
      </c>
      <c r="E558" s="28" t="s">
        <v>17</v>
      </c>
      <c r="F558" s="28" t="s">
        <v>67</v>
      </c>
      <c r="G558" s="28">
        <v>640</v>
      </c>
      <c r="H558" s="107">
        <v>179</v>
      </c>
      <c r="I558" s="29">
        <f>H558/0.9</f>
        <v>198.88888888888889</v>
      </c>
      <c r="J558" s="28" t="s">
        <v>132</v>
      </c>
      <c r="K558" s="30">
        <f t="shared" si="94"/>
        <v>22.098765432098766</v>
      </c>
      <c r="L558" s="30">
        <f t="shared" si="97"/>
        <v>1432</v>
      </c>
      <c r="M558" s="31">
        <f t="shared" si="98"/>
        <v>114560</v>
      </c>
    </row>
    <row r="559" spans="1:15" x14ac:dyDescent="0.25">
      <c r="A559" s="21">
        <v>553</v>
      </c>
      <c r="B559" s="98">
        <v>4820085744233</v>
      </c>
      <c r="C559" s="46" t="s">
        <v>260</v>
      </c>
      <c r="D559" s="39" t="s">
        <v>122</v>
      </c>
      <c r="E559" s="28" t="s">
        <v>17</v>
      </c>
      <c r="F559" s="28" t="s">
        <v>88</v>
      </c>
      <c r="G559" s="28">
        <v>180</v>
      </c>
      <c r="H559" s="107">
        <v>487</v>
      </c>
      <c r="I559" s="29">
        <f>H559/2.8</f>
        <v>173.92857142857144</v>
      </c>
      <c r="J559" s="28" t="s">
        <v>132</v>
      </c>
      <c r="K559" s="30">
        <f t="shared" si="94"/>
        <v>19.325396825396826</v>
      </c>
      <c r="L559" s="30">
        <f t="shared" si="97"/>
        <v>2922</v>
      </c>
      <c r="M559" s="31">
        <f t="shared" si="98"/>
        <v>87660</v>
      </c>
    </row>
    <row r="560" spans="1:15" x14ac:dyDescent="0.25">
      <c r="A560" s="21">
        <v>554</v>
      </c>
      <c r="B560" s="98">
        <v>4820085744240</v>
      </c>
      <c r="C560" s="46" t="s">
        <v>260</v>
      </c>
      <c r="D560" s="39" t="s">
        <v>142</v>
      </c>
      <c r="E560" s="28" t="s">
        <v>17</v>
      </c>
      <c r="F560" s="28">
        <v>1</v>
      </c>
      <c r="G560" s="28">
        <v>48</v>
      </c>
      <c r="H560" s="107">
        <v>2076</v>
      </c>
      <c r="I560" s="29">
        <f>H560/12</f>
        <v>173</v>
      </c>
      <c r="J560" s="28" t="s">
        <v>132</v>
      </c>
      <c r="K560" s="30">
        <f t="shared" si="94"/>
        <v>19.222222222222221</v>
      </c>
      <c r="L560" s="30">
        <f t="shared" si="97"/>
        <v>2076</v>
      </c>
      <c r="M560" s="31">
        <f t="shared" si="98"/>
        <v>99648</v>
      </c>
    </row>
    <row r="561" spans="1:14" x14ac:dyDescent="0.25">
      <c r="A561" s="21">
        <v>555</v>
      </c>
      <c r="B561" s="47">
        <v>2000000000956</v>
      </c>
      <c r="C561" s="66" t="s">
        <v>261</v>
      </c>
      <c r="D561" s="39" t="s">
        <v>225</v>
      </c>
      <c r="E561" s="28" t="s">
        <v>17</v>
      </c>
      <c r="F561" s="28">
        <v>1</v>
      </c>
      <c r="G561" s="28">
        <v>22</v>
      </c>
      <c r="H561" s="107">
        <v>3854</v>
      </c>
      <c r="I561" s="29">
        <f>H561/24</f>
        <v>160.58333333333334</v>
      </c>
      <c r="J561" s="28" t="s">
        <v>132</v>
      </c>
      <c r="K561" s="30">
        <f t="shared" si="94"/>
        <v>17.842592592592595</v>
      </c>
      <c r="L561" s="30">
        <f t="shared" si="97"/>
        <v>3854</v>
      </c>
      <c r="M561" s="31">
        <f t="shared" si="98"/>
        <v>84788</v>
      </c>
    </row>
    <row r="562" spans="1:14" x14ac:dyDescent="0.25">
      <c r="A562" s="21">
        <v>556</v>
      </c>
      <c r="B562" s="47">
        <v>4823044500390</v>
      </c>
      <c r="C562" s="46" t="s">
        <v>262</v>
      </c>
      <c r="D562" s="39" t="s">
        <v>129</v>
      </c>
      <c r="E562" s="28" t="s">
        <v>17</v>
      </c>
      <c r="F562" s="28" t="s">
        <v>67</v>
      </c>
      <c r="G562" s="28">
        <v>640</v>
      </c>
      <c r="H562" s="107">
        <v>209</v>
      </c>
      <c r="I562" s="29">
        <f>H562/0.9</f>
        <v>232.22222222222223</v>
      </c>
      <c r="J562" s="28" t="s">
        <v>132</v>
      </c>
      <c r="K562" s="30">
        <f t="shared" si="94"/>
        <v>25.802469135802468</v>
      </c>
      <c r="L562" s="30">
        <f t="shared" si="97"/>
        <v>1672</v>
      </c>
      <c r="M562" s="31">
        <f t="shared" si="98"/>
        <v>133760</v>
      </c>
    </row>
    <row r="563" spans="1:14" x14ac:dyDescent="0.25">
      <c r="A563" s="21">
        <v>557</v>
      </c>
      <c r="B563" s="47">
        <v>4823044500406</v>
      </c>
      <c r="C563" s="46" t="s">
        <v>262</v>
      </c>
      <c r="D563" s="39" t="s">
        <v>122</v>
      </c>
      <c r="E563" s="28" t="s">
        <v>17</v>
      </c>
      <c r="F563" s="28" t="s">
        <v>88</v>
      </c>
      <c r="G563" s="28">
        <v>180</v>
      </c>
      <c r="H563" s="107">
        <v>561</v>
      </c>
      <c r="I563" s="29">
        <f>H563/2.8</f>
        <v>200.35714285714286</v>
      </c>
      <c r="J563" s="28" t="s">
        <v>132</v>
      </c>
      <c r="K563" s="30">
        <f t="shared" si="94"/>
        <v>22.261904761904763</v>
      </c>
      <c r="L563" s="30">
        <f t="shared" si="97"/>
        <v>3366</v>
      </c>
      <c r="M563" s="31">
        <f t="shared" si="98"/>
        <v>100980</v>
      </c>
    </row>
    <row r="564" spans="1:14" x14ac:dyDescent="0.25">
      <c r="A564" s="21">
        <v>558</v>
      </c>
      <c r="B564" s="47">
        <v>4820085741287</v>
      </c>
      <c r="C564" s="66" t="s">
        <v>263</v>
      </c>
      <c r="D564" s="39" t="s">
        <v>142</v>
      </c>
      <c r="E564" s="28" t="s">
        <v>17</v>
      </c>
      <c r="F564" s="28">
        <v>1</v>
      </c>
      <c r="G564" s="28">
        <v>48</v>
      </c>
      <c r="H564" s="107">
        <v>2314</v>
      </c>
      <c r="I564" s="29">
        <f>H564/12</f>
        <v>192.83333333333334</v>
      </c>
      <c r="J564" s="28" t="s">
        <v>132</v>
      </c>
      <c r="K564" s="30">
        <f t="shared" si="94"/>
        <v>21.425925925925927</v>
      </c>
      <c r="L564" s="30">
        <f t="shared" si="97"/>
        <v>2314</v>
      </c>
      <c r="M564" s="31">
        <f t="shared" si="98"/>
        <v>111072</v>
      </c>
    </row>
    <row r="565" spans="1:14" x14ac:dyDescent="0.25">
      <c r="A565" s="21">
        <v>559</v>
      </c>
      <c r="B565" s="47">
        <v>2000000000957</v>
      </c>
      <c r="C565" s="66" t="s">
        <v>263</v>
      </c>
      <c r="D565" s="39" t="s">
        <v>225</v>
      </c>
      <c r="E565" s="28" t="s">
        <v>17</v>
      </c>
      <c r="F565" s="28">
        <v>1</v>
      </c>
      <c r="G565" s="28">
        <v>22</v>
      </c>
      <c r="H565" s="107">
        <v>4125</v>
      </c>
      <c r="I565" s="29">
        <f>H565/24</f>
        <v>171.875</v>
      </c>
      <c r="J565" s="28" t="s">
        <v>132</v>
      </c>
      <c r="K565" s="30">
        <f t="shared" si="94"/>
        <v>19.097222222222221</v>
      </c>
      <c r="L565" s="30">
        <f t="shared" si="97"/>
        <v>4125</v>
      </c>
      <c r="M565" s="31">
        <f t="shared" si="98"/>
        <v>90750</v>
      </c>
    </row>
    <row r="566" spans="1:14" x14ac:dyDescent="0.2">
      <c r="A566" s="21">
        <v>560</v>
      </c>
      <c r="B566" s="22" t="s">
        <v>264</v>
      </c>
      <c r="C566" s="22"/>
      <c r="D566" s="23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4" x14ac:dyDescent="0.25">
      <c r="A567" s="21">
        <v>561</v>
      </c>
      <c r="B567" s="47">
        <v>4820085742246</v>
      </c>
      <c r="C567" s="48" t="s">
        <v>362</v>
      </c>
      <c r="D567" s="39" t="s">
        <v>265</v>
      </c>
      <c r="E567" s="28" t="s">
        <v>17</v>
      </c>
      <c r="F567" s="28">
        <v>10</v>
      </c>
      <c r="G567" s="28">
        <v>2520</v>
      </c>
      <c r="H567" s="107">
        <v>185</v>
      </c>
      <c r="I567" s="29">
        <f t="shared" ref="I567" si="99">H567/0.06</f>
        <v>3083.3333333333335</v>
      </c>
      <c r="J567" s="30" t="s">
        <v>266</v>
      </c>
      <c r="K567" s="28" t="s">
        <v>266</v>
      </c>
      <c r="L567" s="30">
        <f t="shared" ref="L567" si="100">H567*F567</f>
        <v>1850</v>
      </c>
      <c r="M567" s="31">
        <f t="shared" ref="M567" si="101">H567*G567</f>
        <v>466200</v>
      </c>
    </row>
    <row r="568" spans="1:14" x14ac:dyDescent="0.25">
      <c r="A568" s="21">
        <v>562</v>
      </c>
      <c r="B568" s="47"/>
      <c r="C568" s="48" t="s">
        <v>363</v>
      </c>
      <c r="D568" s="125" t="s">
        <v>265</v>
      </c>
      <c r="E568" s="126" t="s">
        <v>17</v>
      </c>
      <c r="F568" s="126">
        <v>10</v>
      </c>
      <c r="G568" s="126">
        <v>2520</v>
      </c>
      <c r="H568" s="114">
        <v>190</v>
      </c>
      <c r="I568" s="29">
        <f>H568/0.06</f>
        <v>3166.666666666667</v>
      </c>
      <c r="J568" s="103" t="s">
        <v>266</v>
      </c>
      <c r="K568" s="102" t="s">
        <v>266</v>
      </c>
      <c r="L568" s="102" t="s">
        <v>266</v>
      </c>
      <c r="M568" s="104"/>
      <c r="N568" s="106"/>
    </row>
    <row r="569" spans="1:14" x14ac:dyDescent="0.25">
      <c r="A569" s="21">
        <v>563</v>
      </c>
      <c r="B569" s="47"/>
      <c r="C569" s="48" t="s">
        <v>364</v>
      </c>
      <c r="D569" s="125" t="s">
        <v>265</v>
      </c>
      <c r="E569" s="126" t="s">
        <v>17</v>
      </c>
      <c r="F569" s="126">
        <v>10</v>
      </c>
      <c r="G569" s="126">
        <v>2520</v>
      </c>
      <c r="H569" s="114">
        <v>125</v>
      </c>
      <c r="I569" s="29">
        <f t="shared" ref="I569" si="102">H569/0.06</f>
        <v>2083.3333333333335</v>
      </c>
      <c r="J569" s="103" t="s">
        <v>266</v>
      </c>
      <c r="K569" s="102" t="s">
        <v>266</v>
      </c>
      <c r="L569" s="103">
        <f t="shared" ref="L569" si="103">H569*F569</f>
        <v>1250</v>
      </c>
      <c r="M569" s="104">
        <f t="shared" ref="M569" si="104">H569*G569</f>
        <v>315000</v>
      </c>
      <c r="N569" s="106"/>
    </row>
    <row r="570" spans="1:14" x14ac:dyDescent="0.25">
      <c r="A570" s="21">
        <v>564</v>
      </c>
      <c r="B570" s="47">
        <v>4820085741997</v>
      </c>
      <c r="C570" s="48" t="s">
        <v>267</v>
      </c>
      <c r="D570" s="39" t="s">
        <v>265</v>
      </c>
      <c r="E570" s="28" t="s">
        <v>17</v>
      </c>
      <c r="F570" s="28">
        <v>10</v>
      </c>
      <c r="G570" s="28">
        <v>2520</v>
      </c>
      <c r="H570" s="107">
        <v>125</v>
      </c>
      <c r="I570" s="29">
        <f t="shared" ref="I570" si="105">H570/0.06</f>
        <v>2083.3333333333335</v>
      </c>
      <c r="J570" s="30" t="s">
        <v>266</v>
      </c>
      <c r="K570" s="28" t="s">
        <v>266</v>
      </c>
      <c r="L570" s="30">
        <f t="shared" ref="L570" si="106">H570*F570</f>
        <v>1250</v>
      </c>
      <c r="M570" s="31">
        <f t="shared" ref="M570" si="107">H570*G570</f>
        <v>315000</v>
      </c>
    </row>
    <row r="571" spans="1:14" x14ac:dyDescent="0.25">
      <c r="A571" s="21">
        <v>565</v>
      </c>
      <c r="B571" s="47">
        <v>4820085742000</v>
      </c>
      <c r="C571" s="48" t="s">
        <v>268</v>
      </c>
      <c r="D571" s="39" t="s">
        <v>265</v>
      </c>
      <c r="E571" s="28" t="s">
        <v>17</v>
      </c>
      <c r="F571" s="28">
        <v>10</v>
      </c>
      <c r="G571" s="28">
        <v>2520</v>
      </c>
      <c r="H571" s="107">
        <v>125</v>
      </c>
      <c r="I571" s="29">
        <f t="shared" ref="I571" si="108">H571/0.06</f>
        <v>2083.3333333333335</v>
      </c>
      <c r="J571" s="30" t="s">
        <v>266</v>
      </c>
      <c r="K571" s="28" t="s">
        <v>266</v>
      </c>
      <c r="L571" s="30">
        <f t="shared" ref="L571" si="109">H571*F571</f>
        <v>1250</v>
      </c>
      <c r="M571" s="31">
        <f t="shared" ref="M571" si="110">H571*G571</f>
        <v>315000</v>
      </c>
    </row>
    <row r="572" spans="1:14" x14ac:dyDescent="0.25">
      <c r="A572" s="21">
        <v>566</v>
      </c>
      <c r="B572" s="47">
        <v>4820085742260</v>
      </c>
      <c r="C572" s="48" t="s">
        <v>269</v>
      </c>
      <c r="D572" s="39" t="s">
        <v>265</v>
      </c>
      <c r="E572" s="28" t="s">
        <v>17</v>
      </c>
      <c r="F572" s="28">
        <v>10</v>
      </c>
      <c r="G572" s="28">
        <v>2520</v>
      </c>
      <c r="H572" s="107">
        <v>125</v>
      </c>
      <c r="I572" s="29">
        <f t="shared" ref="I572" si="111">H572/0.06</f>
        <v>2083.3333333333335</v>
      </c>
      <c r="J572" s="30" t="s">
        <v>266</v>
      </c>
      <c r="K572" s="28" t="s">
        <v>266</v>
      </c>
      <c r="L572" s="30">
        <f t="shared" ref="L572" si="112">H572*F572</f>
        <v>1250</v>
      </c>
      <c r="M572" s="31">
        <f t="shared" ref="M572" si="113">H572*G572</f>
        <v>315000</v>
      </c>
    </row>
    <row r="573" spans="1:14" x14ac:dyDescent="0.25">
      <c r="A573" s="21">
        <v>567</v>
      </c>
      <c r="B573" s="47">
        <v>4820085742277</v>
      </c>
      <c r="C573" s="50" t="s">
        <v>339</v>
      </c>
      <c r="D573" s="39" t="s">
        <v>265</v>
      </c>
      <c r="E573" s="28" t="s">
        <v>17</v>
      </c>
      <c r="F573" s="28">
        <v>10</v>
      </c>
      <c r="G573" s="28">
        <v>2520</v>
      </c>
      <c r="H573" s="107">
        <v>125</v>
      </c>
      <c r="I573" s="29">
        <f t="shared" ref="I573" si="114">H573/0.06</f>
        <v>2083.3333333333335</v>
      </c>
      <c r="J573" s="30" t="s">
        <v>266</v>
      </c>
      <c r="K573" s="28" t="s">
        <v>266</v>
      </c>
      <c r="L573" s="30">
        <f t="shared" ref="L573" si="115">H573*F573</f>
        <v>1250</v>
      </c>
      <c r="M573" s="31">
        <f t="shared" ref="M573" si="116">H573*G573</f>
        <v>315000</v>
      </c>
    </row>
    <row r="574" spans="1:14" x14ac:dyDescent="0.25">
      <c r="A574" s="21">
        <v>568</v>
      </c>
      <c r="B574" s="47">
        <v>2000000001009</v>
      </c>
      <c r="C574" s="48" t="s">
        <v>355</v>
      </c>
      <c r="D574" s="39" t="s">
        <v>354</v>
      </c>
      <c r="E574" s="28" t="s">
        <v>17</v>
      </c>
      <c r="F574" s="28">
        <v>264</v>
      </c>
      <c r="G574" s="28"/>
      <c r="H574" s="107">
        <v>19</v>
      </c>
      <c r="I574" s="29">
        <f>H574/0.012</f>
        <v>1583.3333333333333</v>
      </c>
      <c r="J574" s="30" t="s">
        <v>266</v>
      </c>
      <c r="K574" s="28" t="s">
        <v>266</v>
      </c>
      <c r="L574" s="30">
        <f t="shared" ref="L574:L581" si="117">H574*F574</f>
        <v>5016</v>
      </c>
      <c r="M574" s="31">
        <f t="shared" ref="M574:M581" si="118">H574*G574</f>
        <v>0</v>
      </c>
    </row>
    <row r="575" spans="1:14" x14ac:dyDescent="0.25">
      <c r="A575" s="21">
        <v>569</v>
      </c>
      <c r="B575" s="47">
        <v>4820085742253</v>
      </c>
      <c r="C575" s="48" t="s">
        <v>356</v>
      </c>
      <c r="D575" s="39" t="s">
        <v>265</v>
      </c>
      <c r="E575" s="28" t="s">
        <v>17</v>
      </c>
      <c r="F575" s="28">
        <v>10</v>
      </c>
      <c r="G575" s="28">
        <v>2520</v>
      </c>
      <c r="H575" s="107">
        <v>125</v>
      </c>
      <c r="I575" s="29">
        <f t="shared" ref="I575" si="119">H575/0.06</f>
        <v>2083.3333333333335</v>
      </c>
      <c r="J575" s="30" t="s">
        <v>266</v>
      </c>
      <c r="K575" s="28" t="s">
        <v>266</v>
      </c>
      <c r="L575" s="30">
        <f t="shared" si="117"/>
        <v>1250</v>
      </c>
      <c r="M575" s="31">
        <f t="shared" si="118"/>
        <v>315000</v>
      </c>
    </row>
    <row r="576" spans="1:14" x14ac:dyDescent="0.25">
      <c r="A576" s="21">
        <v>570</v>
      </c>
      <c r="B576" s="47">
        <v>2000000001010</v>
      </c>
      <c r="C576" s="48" t="s">
        <v>356</v>
      </c>
      <c r="D576" s="39" t="s">
        <v>354</v>
      </c>
      <c r="E576" s="28" t="s">
        <v>17</v>
      </c>
      <c r="F576" s="28">
        <v>264</v>
      </c>
      <c r="G576" s="28"/>
      <c r="H576" s="107">
        <v>19</v>
      </c>
      <c r="I576" s="29">
        <f>H576/0.012</f>
        <v>1583.3333333333333</v>
      </c>
      <c r="J576" s="30" t="s">
        <v>266</v>
      </c>
      <c r="K576" s="28" t="s">
        <v>266</v>
      </c>
      <c r="L576" s="30">
        <f t="shared" ref="L576:L577" si="120">H576*F576</f>
        <v>5016</v>
      </c>
      <c r="M576" s="31">
        <f t="shared" ref="M576:M577" si="121">H576*G576</f>
        <v>0</v>
      </c>
    </row>
    <row r="577" spans="1:15" x14ac:dyDescent="0.25">
      <c r="A577" s="21">
        <v>571</v>
      </c>
      <c r="B577" s="47">
        <v>4820085746534</v>
      </c>
      <c r="C577" s="50" t="s">
        <v>340</v>
      </c>
      <c r="D577" s="39" t="s">
        <v>265</v>
      </c>
      <c r="E577" s="28" t="s">
        <v>17</v>
      </c>
      <c r="F577" s="28">
        <v>10</v>
      </c>
      <c r="G577" s="28">
        <v>2520</v>
      </c>
      <c r="H577" s="107">
        <v>125</v>
      </c>
      <c r="I577" s="29">
        <f t="shared" ref="I577" si="122">H577/0.06</f>
        <v>2083.3333333333335</v>
      </c>
      <c r="J577" s="30" t="s">
        <v>266</v>
      </c>
      <c r="K577" s="28" t="s">
        <v>266</v>
      </c>
      <c r="L577" s="30">
        <f t="shared" si="120"/>
        <v>1250</v>
      </c>
      <c r="M577" s="31">
        <f t="shared" si="121"/>
        <v>315000</v>
      </c>
    </row>
    <row r="578" spans="1:15" x14ac:dyDescent="0.25">
      <c r="A578" s="21">
        <v>572</v>
      </c>
      <c r="B578" s="47">
        <v>2000000001011</v>
      </c>
      <c r="C578" s="48" t="s">
        <v>357</v>
      </c>
      <c r="D578" s="39" t="s">
        <v>354</v>
      </c>
      <c r="E578" s="28" t="s">
        <v>17</v>
      </c>
      <c r="F578" s="28">
        <v>264</v>
      </c>
      <c r="G578" s="28"/>
      <c r="H578" s="107">
        <v>19</v>
      </c>
      <c r="I578" s="29">
        <f>H578/0.012</f>
        <v>1583.3333333333333</v>
      </c>
      <c r="J578" s="30" t="s">
        <v>266</v>
      </c>
      <c r="K578" s="28" t="s">
        <v>266</v>
      </c>
      <c r="L578" s="30">
        <f t="shared" si="117"/>
        <v>5016</v>
      </c>
      <c r="M578" s="31">
        <f t="shared" si="118"/>
        <v>0</v>
      </c>
    </row>
    <row r="579" spans="1:15" x14ac:dyDescent="0.25">
      <c r="A579" s="21">
        <v>573</v>
      </c>
      <c r="B579" s="35">
        <v>4820085746541</v>
      </c>
      <c r="C579" s="48" t="s">
        <v>358</v>
      </c>
      <c r="D579" s="39" t="s">
        <v>265</v>
      </c>
      <c r="E579" s="28" t="s">
        <v>17</v>
      </c>
      <c r="F579" s="28">
        <v>10</v>
      </c>
      <c r="G579" s="28">
        <v>2520</v>
      </c>
      <c r="H579" s="107">
        <v>125</v>
      </c>
      <c r="I579" s="29">
        <f t="shared" ref="I579" si="123">H579/0.06</f>
        <v>2083.3333333333335</v>
      </c>
      <c r="J579" s="30" t="s">
        <v>266</v>
      </c>
      <c r="K579" s="28" t="s">
        <v>266</v>
      </c>
      <c r="L579" s="30">
        <f t="shared" ref="L579" si="124">H579*F579</f>
        <v>1250</v>
      </c>
      <c r="M579" s="31">
        <f t="shared" ref="M579" si="125">H579*G579</f>
        <v>315000</v>
      </c>
    </row>
    <row r="580" spans="1:15" x14ac:dyDescent="0.25">
      <c r="A580" s="21">
        <v>574</v>
      </c>
      <c r="B580" s="35">
        <v>4820085746558</v>
      </c>
      <c r="C580" s="48" t="s">
        <v>359</v>
      </c>
      <c r="D580" s="39" t="s">
        <v>265</v>
      </c>
      <c r="E580" s="28" t="s">
        <v>17</v>
      </c>
      <c r="F580" s="28">
        <v>10</v>
      </c>
      <c r="G580" s="28">
        <v>2520</v>
      </c>
      <c r="H580" s="107">
        <v>125</v>
      </c>
      <c r="I580" s="29">
        <f t="shared" ref="I580" si="126">H580/0.06</f>
        <v>2083.3333333333335</v>
      </c>
      <c r="J580" s="30" t="s">
        <v>266</v>
      </c>
      <c r="K580" s="28" t="s">
        <v>266</v>
      </c>
      <c r="L580" s="30">
        <f t="shared" ref="L580" si="127">H580*F580</f>
        <v>1250</v>
      </c>
      <c r="M580" s="31">
        <f t="shared" ref="M580" si="128">H580*G580</f>
        <v>315000</v>
      </c>
    </row>
    <row r="581" spans="1:15" x14ac:dyDescent="0.25">
      <c r="A581" s="21">
        <v>575</v>
      </c>
      <c r="B581" s="47">
        <v>2000000001013</v>
      </c>
      <c r="C581" s="48" t="s">
        <v>359</v>
      </c>
      <c r="D581" s="39" t="s">
        <v>354</v>
      </c>
      <c r="E581" s="28" t="s">
        <v>17</v>
      </c>
      <c r="F581" s="28">
        <v>264</v>
      </c>
      <c r="G581" s="28"/>
      <c r="H581" s="107">
        <v>19</v>
      </c>
      <c r="I581" s="29">
        <f>H581/0.012</f>
        <v>1583.3333333333333</v>
      </c>
      <c r="J581" s="30" t="s">
        <v>266</v>
      </c>
      <c r="K581" s="28" t="s">
        <v>266</v>
      </c>
      <c r="L581" s="30">
        <f t="shared" si="117"/>
        <v>5016</v>
      </c>
      <c r="M581" s="31">
        <f t="shared" si="118"/>
        <v>0</v>
      </c>
    </row>
    <row r="582" spans="1:15" x14ac:dyDescent="0.25">
      <c r="A582" s="21">
        <v>576</v>
      </c>
      <c r="B582" s="35">
        <v>4820085746565</v>
      </c>
      <c r="C582" s="48" t="s">
        <v>360</v>
      </c>
      <c r="D582" s="39" t="s">
        <v>265</v>
      </c>
      <c r="E582" s="28" t="s">
        <v>17</v>
      </c>
      <c r="F582" s="28">
        <v>10</v>
      </c>
      <c r="G582" s="28">
        <v>2520</v>
      </c>
      <c r="H582" s="107">
        <v>125</v>
      </c>
      <c r="I582" s="29">
        <f t="shared" ref="I582" si="129">H582/0.06</f>
        <v>2083.3333333333335</v>
      </c>
      <c r="J582" s="30" t="s">
        <v>266</v>
      </c>
      <c r="K582" s="28" t="s">
        <v>266</v>
      </c>
      <c r="L582" s="30">
        <f t="shared" ref="L582" si="130">H582*F582</f>
        <v>1250</v>
      </c>
      <c r="M582" s="31">
        <f t="shared" ref="M582" si="131">H582*G582</f>
        <v>315000</v>
      </c>
    </row>
    <row r="583" spans="1:15" x14ac:dyDescent="0.2">
      <c r="A583" s="21">
        <v>577</v>
      </c>
      <c r="B583" s="22" t="s">
        <v>270</v>
      </c>
      <c r="C583" s="22"/>
      <c r="D583" s="23"/>
      <c r="E583" s="22"/>
      <c r="F583" s="22"/>
      <c r="G583" s="22"/>
      <c r="H583" s="22"/>
      <c r="I583" s="24"/>
      <c r="J583" s="22"/>
      <c r="K583" s="22"/>
      <c r="L583" s="22"/>
      <c r="M583" s="22"/>
    </row>
    <row r="584" spans="1:15" ht="21" customHeight="1" x14ac:dyDescent="0.25">
      <c r="A584" s="21">
        <v>578</v>
      </c>
      <c r="B584" s="25">
        <v>4820085741454</v>
      </c>
      <c r="C584" s="127" t="s">
        <v>387</v>
      </c>
      <c r="D584" s="128" t="s">
        <v>388</v>
      </c>
      <c r="E584" s="91" t="s">
        <v>17</v>
      </c>
      <c r="F584" s="91">
        <v>12</v>
      </c>
      <c r="G584" s="91">
        <v>1560</v>
      </c>
      <c r="H584" s="107">
        <v>80</v>
      </c>
      <c r="I584" s="45"/>
      <c r="J584" s="92"/>
      <c r="K584" s="92"/>
      <c r="L584" s="92">
        <f t="shared" ref="L584:L589" si="132">H584*F584</f>
        <v>960</v>
      </c>
      <c r="M584" s="93">
        <f t="shared" ref="M584:M589" si="133">H584*G584</f>
        <v>124800</v>
      </c>
    </row>
    <row r="585" spans="1:15" x14ac:dyDescent="0.25">
      <c r="A585" s="21">
        <v>579</v>
      </c>
      <c r="B585" s="47">
        <v>4820085740419</v>
      </c>
      <c r="C585" s="124" t="s">
        <v>386</v>
      </c>
      <c r="D585" s="39" t="s">
        <v>34</v>
      </c>
      <c r="E585" s="28" t="s">
        <v>17</v>
      </c>
      <c r="F585" s="28">
        <v>8</v>
      </c>
      <c r="G585" s="28">
        <v>512</v>
      </c>
      <c r="H585" s="107">
        <v>159</v>
      </c>
      <c r="I585" s="29">
        <f>H585/1</f>
        <v>159</v>
      </c>
      <c r="J585" s="30" t="s">
        <v>271</v>
      </c>
      <c r="K585" s="30">
        <f>I585*0.5</f>
        <v>79.5</v>
      </c>
      <c r="L585" s="30">
        <f t="shared" si="132"/>
        <v>1272</v>
      </c>
      <c r="M585" s="31">
        <f t="shared" si="133"/>
        <v>81408</v>
      </c>
    </row>
    <row r="586" spans="1:15" x14ac:dyDescent="0.25">
      <c r="A586" s="21">
        <v>580</v>
      </c>
      <c r="B586" s="47">
        <v>4820085741461</v>
      </c>
      <c r="C586" s="124" t="s">
        <v>386</v>
      </c>
      <c r="D586" s="39" t="s">
        <v>137</v>
      </c>
      <c r="E586" s="28" t="s">
        <v>17</v>
      </c>
      <c r="F586" s="28">
        <v>1</v>
      </c>
      <c r="G586" s="28">
        <v>144</v>
      </c>
      <c r="H586" s="107">
        <v>492</v>
      </c>
      <c r="I586" s="29">
        <f>H586/3.5</f>
        <v>140.57142857142858</v>
      </c>
      <c r="J586" s="30" t="s">
        <v>271</v>
      </c>
      <c r="K586" s="30">
        <f>I586*0.5</f>
        <v>70.285714285714292</v>
      </c>
      <c r="L586" s="30">
        <f t="shared" si="132"/>
        <v>492</v>
      </c>
      <c r="M586" s="31">
        <f t="shared" si="133"/>
        <v>70848</v>
      </c>
    </row>
    <row r="587" spans="1:15" x14ac:dyDescent="0.25">
      <c r="A587" s="21">
        <v>581</v>
      </c>
      <c r="B587" s="47">
        <v>4820085740013</v>
      </c>
      <c r="C587" s="124" t="s">
        <v>386</v>
      </c>
      <c r="D587" s="39" t="s">
        <v>142</v>
      </c>
      <c r="E587" s="28" t="s">
        <v>17</v>
      </c>
      <c r="F587" s="28" t="s">
        <v>29</v>
      </c>
      <c r="G587" s="28">
        <v>44</v>
      </c>
      <c r="H587" s="107">
        <v>1506</v>
      </c>
      <c r="I587" s="29">
        <f>H587/12</f>
        <v>125.5</v>
      </c>
      <c r="J587" s="30" t="s">
        <v>271</v>
      </c>
      <c r="K587" s="30">
        <f>I587*0.5</f>
        <v>62.75</v>
      </c>
      <c r="L587" s="30">
        <f t="shared" si="132"/>
        <v>1506</v>
      </c>
      <c r="M587" s="31">
        <f t="shared" si="133"/>
        <v>66264</v>
      </c>
    </row>
    <row r="588" spans="1:15" x14ac:dyDescent="0.25">
      <c r="A588" s="21">
        <v>582</v>
      </c>
      <c r="B588" s="47">
        <v>4823044500376</v>
      </c>
      <c r="C588" s="124" t="s">
        <v>389</v>
      </c>
      <c r="D588" s="39" t="s">
        <v>34</v>
      </c>
      <c r="E588" s="28" t="s">
        <v>17</v>
      </c>
      <c r="F588" s="28" t="s">
        <v>88</v>
      </c>
      <c r="G588" s="28">
        <v>384</v>
      </c>
      <c r="H588" s="107">
        <v>350</v>
      </c>
      <c r="I588" s="29">
        <f>H588/1</f>
        <v>350</v>
      </c>
      <c r="J588" s="30" t="s">
        <v>272</v>
      </c>
      <c r="K588" s="30">
        <f>I588*0.25</f>
        <v>87.5</v>
      </c>
      <c r="L588" s="30">
        <f t="shared" si="132"/>
        <v>2100</v>
      </c>
      <c r="M588" s="31">
        <f t="shared" si="133"/>
        <v>134400</v>
      </c>
    </row>
    <row r="589" spans="1:15" x14ac:dyDescent="0.25">
      <c r="A589" s="21">
        <v>583</v>
      </c>
      <c r="B589" s="47">
        <v>4823044500598</v>
      </c>
      <c r="C589" s="66" t="s">
        <v>341</v>
      </c>
      <c r="D589" s="39" t="s">
        <v>273</v>
      </c>
      <c r="E589" s="28" t="s">
        <v>17</v>
      </c>
      <c r="F589" s="28" t="s">
        <v>29</v>
      </c>
      <c r="G589" s="28">
        <v>90</v>
      </c>
      <c r="H589" s="107">
        <v>1650</v>
      </c>
      <c r="I589" s="29">
        <f>H589/5</f>
        <v>330</v>
      </c>
      <c r="J589" s="30" t="s">
        <v>272</v>
      </c>
      <c r="K589" s="30">
        <f>I589*0.25</f>
        <v>82.5</v>
      </c>
      <c r="L589" s="30">
        <f t="shared" si="132"/>
        <v>1650</v>
      </c>
      <c r="M589" s="31">
        <f t="shared" si="133"/>
        <v>148500</v>
      </c>
    </row>
    <row r="590" spans="1:15" x14ac:dyDescent="0.2">
      <c r="A590" s="21">
        <v>584</v>
      </c>
      <c r="B590" s="22" t="s">
        <v>274</v>
      </c>
      <c r="C590" s="22"/>
      <c r="D590" s="23"/>
      <c r="E590" s="22"/>
      <c r="F590" s="22"/>
      <c r="G590" s="22"/>
      <c r="H590" s="22"/>
      <c r="I590" s="24"/>
      <c r="J590" s="22"/>
      <c r="K590" s="22"/>
      <c r="L590" s="22"/>
      <c r="M590" s="22"/>
    </row>
    <row r="591" spans="1:15" x14ac:dyDescent="0.25">
      <c r="A591" s="21">
        <v>585</v>
      </c>
      <c r="B591" s="47">
        <v>4823044500475</v>
      </c>
      <c r="C591" s="46" t="s">
        <v>275</v>
      </c>
      <c r="D591" s="39" t="s">
        <v>276</v>
      </c>
      <c r="E591" s="28" t="s">
        <v>17</v>
      </c>
      <c r="F591" s="28">
        <v>25</v>
      </c>
      <c r="G591" s="28">
        <v>750</v>
      </c>
      <c r="H591" s="107">
        <v>130</v>
      </c>
      <c r="I591" s="29">
        <f>H591/0.5</f>
        <v>260</v>
      </c>
      <c r="J591" s="30" t="s">
        <v>266</v>
      </c>
      <c r="K591" s="28" t="s">
        <v>266</v>
      </c>
      <c r="L591" s="30">
        <f t="shared" ref="L591:L602" si="134">H591*F591</f>
        <v>3250</v>
      </c>
      <c r="M591" s="31">
        <f>H591*G591</f>
        <v>97500</v>
      </c>
      <c r="O591" s="100"/>
    </row>
    <row r="592" spans="1:15" x14ac:dyDescent="0.25">
      <c r="A592" s="21">
        <v>586</v>
      </c>
      <c r="B592" s="47">
        <v>4823044500482</v>
      </c>
      <c r="C592" s="46" t="s">
        <v>275</v>
      </c>
      <c r="D592" s="39" t="s">
        <v>16</v>
      </c>
      <c r="E592" s="28" t="s">
        <v>17</v>
      </c>
      <c r="F592" s="28">
        <v>12</v>
      </c>
      <c r="G592" s="28">
        <v>384</v>
      </c>
      <c r="H592" s="107">
        <v>232</v>
      </c>
      <c r="I592" s="29">
        <f>H592/1</f>
        <v>232</v>
      </c>
      <c r="J592" s="30" t="s">
        <v>266</v>
      </c>
      <c r="K592" s="28" t="s">
        <v>266</v>
      </c>
      <c r="L592" s="30">
        <f t="shared" si="134"/>
        <v>2784</v>
      </c>
      <c r="M592" s="31">
        <f>H592*G592</f>
        <v>89088</v>
      </c>
    </row>
    <row r="593" spans="1:15" x14ac:dyDescent="0.25">
      <c r="A593" s="21">
        <v>587</v>
      </c>
      <c r="B593" s="25">
        <v>4820085744837</v>
      </c>
      <c r="C593" s="46" t="s">
        <v>275</v>
      </c>
      <c r="D593" s="39" t="s">
        <v>277</v>
      </c>
      <c r="E593" s="28" t="s">
        <v>17</v>
      </c>
      <c r="F593" s="28">
        <v>8</v>
      </c>
      <c r="G593" s="28">
        <v>240</v>
      </c>
      <c r="H593" s="107">
        <v>457</v>
      </c>
      <c r="I593" s="29">
        <f>H593/2</f>
        <v>228.5</v>
      </c>
      <c r="J593" s="30" t="s">
        <v>266</v>
      </c>
      <c r="K593" s="28" t="s">
        <v>266</v>
      </c>
      <c r="L593" s="30">
        <f t="shared" si="134"/>
        <v>3656</v>
      </c>
      <c r="M593" s="31">
        <f>H593*G593</f>
        <v>109680</v>
      </c>
    </row>
    <row r="594" spans="1:15" x14ac:dyDescent="0.25">
      <c r="A594" s="21">
        <v>588</v>
      </c>
      <c r="B594" s="25">
        <v>4820085744844</v>
      </c>
      <c r="C594" s="46" t="s">
        <v>275</v>
      </c>
      <c r="D594" s="39" t="s">
        <v>21</v>
      </c>
      <c r="E594" s="28" t="s">
        <v>17</v>
      </c>
      <c r="F594" s="28">
        <v>3</v>
      </c>
      <c r="G594" s="28">
        <v>108</v>
      </c>
      <c r="H594" s="107">
        <v>1128</v>
      </c>
      <c r="I594" s="29">
        <f>H594/5</f>
        <v>225.6</v>
      </c>
      <c r="J594" s="30" t="s">
        <v>266</v>
      </c>
      <c r="K594" s="28" t="s">
        <v>266</v>
      </c>
      <c r="L594" s="30">
        <f t="shared" si="134"/>
        <v>3384</v>
      </c>
      <c r="M594" s="31">
        <f>H594*G594</f>
        <v>121824</v>
      </c>
    </row>
    <row r="595" spans="1:15" x14ac:dyDescent="0.25">
      <c r="A595" s="21">
        <v>589</v>
      </c>
      <c r="B595" s="47">
        <v>2000000001020</v>
      </c>
      <c r="C595" s="85" t="s">
        <v>342</v>
      </c>
      <c r="D595" s="39" t="s">
        <v>22</v>
      </c>
      <c r="E595" s="28" t="s">
        <v>17</v>
      </c>
      <c r="F595" s="28">
        <v>1</v>
      </c>
      <c r="G595" s="28"/>
      <c r="H595" s="107">
        <v>1817</v>
      </c>
      <c r="I595" s="29">
        <f>H595/10</f>
        <v>181.7</v>
      </c>
      <c r="J595" s="30"/>
      <c r="K595" s="28"/>
      <c r="L595" s="30">
        <f t="shared" si="134"/>
        <v>1817</v>
      </c>
      <c r="M595" s="31"/>
    </row>
    <row r="596" spans="1:15" x14ac:dyDescent="0.25">
      <c r="A596" s="21">
        <v>590</v>
      </c>
      <c r="B596" s="47">
        <v>4823044500031</v>
      </c>
      <c r="C596" s="46" t="s">
        <v>278</v>
      </c>
      <c r="D596" s="39" t="s">
        <v>170</v>
      </c>
      <c r="E596" s="28" t="s">
        <v>17</v>
      </c>
      <c r="F596" s="28">
        <v>20</v>
      </c>
      <c r="G596" s="28">
        <v>768</v>
      </c>
      <c r="H596" s="107">
        <v>160</v>
      </c>
      <c r="I596" s="29">
        <f>H596/0.5</f>
        <v>320</v>
      </c>
      <c r="J596" s="30" t="s">
        <v>279</v>
      </c>
      <c r="K596" s="30">
        <f>I596*0.15</f>
        <v>48</v>
      </c>
      <c r="L596" s="30">
        <f t="shared" si="134"/>
        <v>3200</v>
      </c>
      <c r="M596" s="31">
        <f t="shared" ref="M596:M602" si="135">H596*G596</f>
        <v>122880</v>
      </c>
    </row>
    <row r="597" spans="1:15" x14ac:dyDescent="0.25">
      <c r="A597" s="21">
        <v>591</v>
      </c>
      <c r="B597" s="47">
        <v>4823044500383</v>
      </c>
      <c r="C597" s="46" t="s">
        <v>278</v>
      </c>
      <c r="D597" s="39" t="s">
        <v>34</v>
      </c>
      <c r="E597" s="28" t="s">
        <v>17</v>
      </c>
      <c r="F597" s="28">
        <v>12</v>
      </c>
      <c r="G597" s="28">
        <v>432</v>
      </c>
      <c r="H597" s="107">
        <v>292</v>
      </c>
      <c r="I597" s="29">
        <f>H597/1</f>
        <v>292</v>
      </c>
      <c r="J597" s="30" t="s">
        <v>279</v>
      </c>
      <c r="K597" s="30">
        <f>I597*0.15</f>
        <v>43.8</v>
      </c>
      <c r="L597" s="30">
        <f t="shared" si="134"/>
        <v>3504</v>
      </c>
      <c r="M597" s="31">
        <f t="shared" si="135"/>
        <v>126144</v>
      </c>
    </row>
    <row r="598" spans="1:15" x14ac:dyDescent="0.25">
      <c r="A598" s="21">
        <v>592</v>
      </c>
      <c r="B598" s="47">
        <v>4820251522504</v>
      </c>
      <c r="C598" s="48" t="s">
        <v>366</v>
      </c>
      <c r="D598" s="39" t="s">
        <v>345</v>
      </c>
      <c r="E598" s="28" t="s">
        <v>17</v>
      </c>
      <c r="F598" s="28">
        <v>40</v>
      </c>
      <c r="G598" s="28"/>
      <c r="H598" s="107">
        <v>160</v>
      </c>
      <c r="I598" s="29">
        <f>H598/1</f>
        <v>160</v>
      </c>
      <c r="J598" s="28" t="s">
        <v>282</v>
      </c>
      <c r="K598" s="30">
        <f>I598*0.1</f>
        <v>16</v>
      </c>
      <c r="L598" s="30">
        <f t="shared" si="134"/>
        <v>6400</v>
      </c>
      <c r="M598" s="31"/>
    </row>
    <row r="599" spans="1:15" x14ac:dyDescent="0.25">
      <c r="A599" s="21">
        <v>593</v>
      </c>
      <c r="B599" s="47">
        <v>4820085740631</v>
      </c>
      <c r="C599" s="48" t="s">
        <v>280</v>
      </c>
      <c r="D599" s="39" t="s">
        <v>281</v>
      </c>
      <c r="E599" s="28" t="s">
        <v>17</v>
      </c>
      <c r="F599" s="28">
        <v>25</v>
      </c>
      <c r="G599" s="28">
        <v>900</v>
      </c>
      <c r="H599" s="107">
        <v>91</v>
      </c>
      <c r="I599" s="29">
        <f>H599/0.48</f>
        <v>189.58333333333334</v>
      </c>
      <c r="J599" s="28" t="s">
        <v>282</v>
      </c>
      <c r="K599" s="30">
        <f>I599*0.1</f>
        <v>18.958333333333336</v>
      </c>
      <c r="L599" s="30">
        <f t="shared" si="134"/>
        <v>2275</v>
      </c>
      <c r="M599" s="31">
        <f t="shared" si="135"/>
        <v>81900</v>
      </c>
      <c r="O599" s="105"/>
    </row>
    <row r="600" spans="1:15" x14ac:dyDescent="0.25">
      <c r="A600" s="21">
        <v>594</v>
      </c>
      <c r="B600" s="47">
        <v>4820085740648</v>
      </c>
      <c r="C600" s="48" t="s">
        <v>280</v>
      </c>
      <c r="D600" s="39" t="s">
        <v>283</v>
      </c>
      <c r="E600" s="28" t="s">
        <v>17</v>
      </c>
      <c r="F600" s="28">
        <v>12</v>
      </c>
      <c r="G600" s="28">
        <v>480</v>
      </c>
      <c r="H600" s="107">
        <v>175</v>
      </c>
      <c r="I600" s="29">
        <f>H600/0.98</f>
        <v>178.57142857142858</v>
      </c>
      <c r="J600" s="28" t="s">
        <v>282</v>
      </c>
      <c r="K600" s="30">
        <f>I600*0.1</f>
        <v>17.857142857142858</v>
      </c>
      <c r="L600" s="30">
        <f t="shared" si="134"/>
        <v>2100</v>
      </c>
      <c r="M600" s="31">
        <f t="shared" si="135"/>
        <v>84000</v>
      </c>
      <c r="O600" s="105"/>
    </row>
    <row r="601" spans="1:15" x14ac:dyDescent="0.25">
      <c r="A601" s="21">
        <v>595</v>
      </c>
      <c r="B601" s="47">
        <v>4820085744271</v>
      </c>
      <c r="C601" s="48" t="s">
        <v>280</v>
      </c>
      <c r="D601" s="39" t="s">
        <v>273</v>
      </c>
      <c r="E601" s="28" t="s">
        <v>17</v>
      </c>
      <c r="F601" s="28">
        <v>1</v>
      </c>
      <c r="G601" s="28">
        <v>128</v>
      </c>
      <c r="H601" s="107">
        <v>872</v>
      </c>
      <c r="I601" s="29">
        <f>H601/5</f>
        <v>174.4</v>
      </c>
      <c r="J601" s="28" t="s">
        <v>282</v>
      </c>
      <c r="K601" s="30">
        <f>I601*0.1</f>
        <v>17.440000000000001</v>
      </c>
      <c r="L601" s="30">
        <f t="shared" si="134"/>
        <v>872</v>
      </c>
      <c r="M601" s="31">
        <f t="shared" si="135"/>
        <v>111616</v>
      </c>
      <c r="O601" s="105"/>
    </row>
    <row r="602" spans="1:15" x14ac:dyDescent="0.25">
      <c r="A602" s="21">
        <v>596</v>
      </c>
      <c r="B602" s="49">
        <v>2000000000442</v>
      </c>
      <c r="C602" s="85" t="s">
        <v>284</v>
      </c>
      <c r="D602" s="39" t="s">
        <v>123</v>
      </c>
      <c r="E602" s="28" t="s">
        <v>17</v>
      </c>
      <c r="F602" s="28">
        <v>1</v>
      </c>
      <c r="G602" s="28">
        <v>44</v>
      </c>
      <c r="H602" s="107">
        <v>1713</v>
      </c>
      <c r="I602" s="29">
        <f>H602/10</f>
        <v>171.3</v>
      </c>
      <c r="J602" s="28" t="s">
        <v>282</v>
      </c>
      <c r="K602" s="30">
        <f>I602*0.1</f>
        <v>17.130000000000003</v>
      </c>
      <c r="L602" s="30">
        <f t="shared" si="134"/>
        <v>1713</v>
      </c>
      <c r="M602" s="31">
        <f t="shared" si="135"/>
        <v>75372</v>
      </c>
      <c r="O602" s="105"/>
    </row>
  </sheetData>
  <protectedRanges>
    <protectedRange password="CF68" sqref="B409" name="Диапазон2_1_8"/>
    <protectedRange password="CF68" sqref="B413" name="Диапазон2_1_9"/>
    <protectedRange password="CF68" sqref="B417" name="Диапазон2_1_10"/>
    <protectedRange password="CF68" sqref="B421" name="Диапазон2_1_11"/>
    <protectedRange password="CF68" sqref="B425" name="Диапазон2_1_12"/>
    <protectedRange password="CF68" sqref="B433" name="Диапазон2_1_13"/>
    <protectedRange password="CF68" sqref="B437" name="Диапазон2_1_14"/>
    <protectedRange password="CF68" sqref="B441" name="Диапазон2_1_15"/>
    <protectedRange password="CF68" sqref="B445" name="Диапазон2_1_16"/>
    <protectedRange password="CF68" sqref="B479" name="Диапазон2_1_17"/>
    <protectedRange password="CF68" sqref="B488" name="Диапазон2_1_18"/>
    <protectedRange password="CF68" sqref="B511" name="Диапазон2_1_19"/>
    <protectedRange password="CF68" sqref="B515" name="Диапазон2_1_20"/>
    <protectedRange password="CF68" sqref="B538" name="Диапазон2_1_21"/>
    <protectedRange password="CF68" sqref="B543" name="Диапазон2_1_22"/>
    <protectedRange password="CF68" sqref="B546" name="Диапазон2_1_23"/>
    <protectedRange password="CF68" sqref="B556" name="Диапазон2_1_24"/>
    <protectedRange password="CF68" sqref="B561" name="Диапазон2_1_25"/>
    <protectedRange password="CF68" sqref="B565" name="Диапазон2_1_26"/>
    <protectedRange password="CF68" sqref="B224" name="Диапазон2_1_27"/>
    <protectedRange password="CF68" sqref="B239" name="Диапазон2_1_28"/>
    <protectedRange password="CF68" sqref="B243" name="Диапазон2_1_29"/>
    <protectedRange password="CF68" sqref="B259" name="Диапазон2_1_30"/>
    <protectedRange password="CF68" sqref="B212" name="Диапазон2_1_31"/>
    <protectedRange password="CF68" sqref="B216" name="Диапазон2_1_32"/>
    <protectedRange password="CF68" sqref="B220" name="Диапазон2_1_33"/>
    <protectedRange password="CF68" sqref="B97" name="Диапазон2_1_34"/>
    <protectedRange password="CF68" sqref="B360 B363 B366 B369 B371 B373" name="Диапазон2_1_35"/>
    <protectedRange password="CF68" sqref="C8:G8 I8:M8" name="Диапазон2_1_2"/>
    <protectedRange sqref="I8" name="Диапазон1_1"/>
    <protectedRange password="CF68" sqref="B429 B528" name="Диапазон2_1_3"/>
    <protectedRange password="CF68" sqref="B289" name="Диапазон2_1_4"/>
    <protectedRange password="CF68" sqref="B270" name="Диапазон2_1_5"/>
    <protectedRange password="CF68" sqref="B273" name="Диапазон2_1_6"/>
    <protectedRange password="CF68" sqref="B276" name="Диапазон2_1_7"/>
    <protectedRange password="CF68" sqref="B279" name="Диапазон2_1_36"/>
    <protectedRange password="CF68" sqref="B595" name="Диапазон2_1"/>
    <protectedRange password="CF68" sqref="B568" name="Диапазон2_1_1"/>
    <protectedRange password="CF68" sqref="B578 B581 B574 B576" name="Диапазон2_1_1_2"/>
  </protectedRanges>
  <mergeCells count="3">
    <mergeCell ref="H2:M3"/>
    <mergeCell ref="L4:M4"/>
    <mergeCell ref="K5:M5"/>
  </mergeCells>
  <phoneticPr fontId="2" type="noConversion"/>
  <hyperlinks>
    <hyperlink ref="L4" r:id="rId1"/>
  </hyperlinks>
  <pageMargins left="0.11811023622047245" right="0.19685039370078741" top="0.15748031496062992" bottom="0.15748031496062992" header="0.31496062992125984" footer="0.31496062992125984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Гинтовт Елена</dc:creator>
  <cp:lastModifiedBy>Вольская Елена</cp:lastModifiedBy>
  <cp:lastPrinted>2022-11-30T13:08:32Z</cp:lastPrinted>
  <dcterms:created xsi:type="dcterms:W3CDTF">2021-06-14T11:01:37Z</dcterms:created>
  <dcterms:modified xsi:type="dcterms:W3CDTF">2023-08-02T11:36:23Z</dcterms:modified>
</cp:coreProperties>
</file>